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codeName="ThisWorkbook"/>
  <mc:AlternateContent xmlns:mc="http://schemas.openxmlformats.org/markup-compatibility/2006">
    <mc:Choice Requires="x15">
      <x15ac:absPath xmlns:x15ac="http://schemas.microsoft.com/office/spreadsheetml/2010/11/ac" url="M:\Partenaires\Monaco\BD2M\"/>
    </mc:Choice>
  </mc:AlternateContent>
  <xr:revisionPtr revIDLastSave="0" documentId="13_ncr:1_{52E0287A-6292-418A-8CC2-D41AE8C89485}" xr6:coauthVersionLast="43" xr6:coauthVersionMax="43" xr10:uidLastSave="{00000000-0000-0000-0000-000000000000}"/>
  <bookViews>
    <workbookView xWindow="22932" yWindow="-108" windowWidth="23256" windowHeight="12576" xr2:uid="{00000000-000D-0000-FFFF-FFFF00000000}"/>
  </bookViews>
  <sheets>
    <sheet name="Référentiel BD2M_Tertiaire_Neuf"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4" i="2" l="1"/>
  <c r="D114" i="2" s="1"/>
  <c r="C348" i="2" l="1"/>
  <c r="D348" i="2" s="1"/>
  <c r="C331" i="2"/>
  <c r="D331" i="2" s="1"/>
  <c r="C315" i="2"/>
  <c r="D315" i="2" s="1"/>
  <c r="F348" i="2"/>
  <c r="F347" i="2"/>
  <c r="F314" i="2"/>
  <c r="F315" i="2" s="1"/>
  <c r="C309" i="2"/>
  <c r="D309" i="2" s="1"/>
  <c r="C302" i="2"/>
  <c r="D302" i="2" s="1"/>
  <c r="C296" i="2"/>
  <c r="D296" i="2" s="1"/>
  <c r="C290" i="2"/>
  <c r="D290" i="2" s="1"/>
  <c r="C288" i="2"/>
  <c r="D288" i="2" s="1"/>
  <c r="C279" i="2"/>
  <c r="D279" i="2" s="1"/>
  <c r="C272" i="2"/>
  <c r="D272" i="2" s="1"/>
  <c r="C265" i="2"/>
  <c r="D265" i="2" s="1"/>
  <c r="F301" i="2"/>
  <c r="F309" i="2" s="1"/>
  <c r="F295" i="2"/>
  <c r="F296" i="2" s="1"/>
  <c r="F287" i="2"/>
  <c r="F288" i="2" s="1"/>
  <c r="F271" i="2"/>
  <c r="F272" i="2" s="1"/>
  <c r="F264" i="2"/>
  <c r="F265" i="2" s="1"/>
  <c r="C257" i="2"/>
  <c r="D257" i="2" s="1"/>
  <c r="C249" i="2"/>
  <c r="D249" i="2" s="1"/>
  <c r="C243" i="2"/>
  <c r="D243" i="2" s="1"/>
  <c r="C238" i="2"/>
  <c r="D238" i="2" s="1"/>
  <c r="C233" i="2"/>
  <c r="D233" i="2" s="1"/>
  <c r="C218" i="2"/>
  <c r="D218" i="2" s="1"/>
  <c r="F256" i="2"/>
  <c r="F257" i="2" s="1"/>
  <c r="F248" i="2"/>
  <c r="F249" i="2" s="1"/>
  <c r="F237" i="2"/>
  <c r="F243" i="2" s="1"/>
  <c r="F217" i="2"/>
  <c r="F218" i="2" s="1"/>
  <c r="C209" i="2"/>
  <c r="D209" i="2" s="1"/>
  <c r="C206" i="2"/>
  <c r="D206" i="2" s="1"/>
  <c r="C203" i="2"/>
  <c r="D203" i="2" s="1"/>
  <c r="G209" i="2"/>
  <c r="G206" i="2"/>
  <c r="G203" i="2"/>
  <c r="C196" i="2"/>
  <c r="D196" i="2" s="1"/>
  <c r="C191" i="2"/>
  <c r="D191" i="2" s="1"/>
  <c r="C177" i="2"/>
  <c r="D177" i="2" s="1"/>
  <c r="C170" i="2"/>
  <c r="D170" i="2" s="1"/>
  <c r="C159" i="2"/>
  <c r="D159" i="2" s="1"/>
  <c r="C150" i="2"/>
  <c r="D150" i="2" s="1"/>
  <c r="G170" i="2"/>
  <c r="G159" i="2"/>
  <c r="G150" i="2"/>
  <c r="C140" i="2"/>
  <c r="D140" i="2" s="1"/>
  <c r="F176" i="2"/>
  <c r="F177" i="2" s="1"/>
  <c r="F149" i="2"/>
  <c r="F139" i="2"/>
  <c r="F140" i="2" s="1"/>
  <c r="C131" i="2"/>
  <c r="D131" i="2" s="1"/>
  <c r="C128" i="2"/>
  <c r="D128" i="2" s="1"/>
  <c r="C124" i="2"/>
  <c r="D124" i="2" s="1"/>
  <c r="C84" i="2"/>
  <c r="C83" i="2"/>
  <c r="E83" i="2" s="1"/>
  <c r="C21" i="2"/>
  <c r="D21" i="2" s="1"/>
  <c r="C81" i="2"/>
  <c r="E81" i="2" s="1"/>
  <c r="C80" i="2"/>
  <c r="C79" i="2"/>
  <c r="C78" i="2"/>
  <c r="C77" i="2"/>
  <c r="E77" i="2" s="1"/>
  <c r="C75" i="2"/>
  <c r="E75" i="2" s="1"/>
  <c r="C74" i="2"/>
  <c r="E74" i="2" s="1"/>
  <c r="C73" i="2"/>
  <c r="E73" i="2" s="1"/>
  <c r="C71" i="2"/>
  <c r="E71" i="2" s="1"/>
  <c r="C72" i="2"/>
  <c r="E72" i="2" s="1"/>
  <c r="G76" i="2"/>
  <c r="G82" i="2"/>
  <c r="G86" i="2"/>
  <c r="G92" i="2"/>
  <c r="G98" i="2"/>
  <c r="G104" i="2"/>
  <c r="G110" i="2"/>
  <c r="G70" i="2"/>
  <c r="F127" i="2"/>
  <c r="F128" i="2" s="1"/>
  <c r="F130" i="2"/>
  <c r="F131" i="2" s="1"/>
  <c r="F68" i="2"/>
  <c r="F124" i="2" s="1"/>
  <c r="C58" i="2"/>
  <c r="D58" i="2" s="1"/>
  <c r="G58" i="2"/>
  <c r="C54" i="2"/>
  <c r="D54" i="2" s="1"/>
  <c r="G54" i="2"/>
  <c r="C51" i="2"/>
  <c r="D51" i="2" s="1"/>
  <c r="G51" i="2"/>
  <c r="C45" i="2"/>
  <c r="D45" i="2" s="1"/>
  <c r="G45" i="2"/>
  <c r="C44" i="2"/>
  <c r="D44" i="2" s="1"/>
  <c r="G44" i="2"/>
  <c r="G37" i="2"/>
  <c r="C37" i="2"/>
  <c r="D37" i="2" s="1"/>
  <c r="C31" i="2"/>
  <c r="D31" i="2" s="1"/>
  <c r="G31" i="2"/>
  <c r="C28" i="2"/>
  <c r="D28" i="2" s="1"/>
  <c r="G28" i="2"/>
  <c r="G21" i="2"/>
  <c r="C11" i="2"/>
  <c r="D11" i="2" s="1"/>
  <c r="G11" i="2"/>
  <c r="F159" i="2" l="1"/>
  <c r="F69" i="2"/>
  <c r="F70" i="2" s="1"/>
  <c r="C70" i="2" s="1"/>
  <c r="E70" i="2" s="1"/>
  <c r="F233" i="2"/>
  <c r="F279" i="2"/>
  <c r="F170" i="2"/>
  <c r="F290" i="2"/>
  <c r="F101" i="2"/>
  <c r="C101" i="2" s="1"/>
  <c r="F302" i="2"/>
  <c r="E78" i="2"/>
  <c r="E79" i="2" s="1"/>
  <c r="E80" i="2" s="1"/>
  <c r="F99" i="2"/>
  <c r="C99" i="2" s="1"/>
  <c r="E99" i="2" s="1"/>
  <c r="F238" i="2"/>
  <c r="F331" i="2"/>
  <c r="F150" i="2"/>
  <c r="F91" i="2"/>
  <c r="C91" i="2" s="1"/>
  <c r="E91" i="2" s="1"/>
  <c r="F95" i="2"/>
  <c r="C95" i="2" s="1"/>
  <c r="F82" i="2"/>
  <c r="C82" i="2" s="1"/>
  <c r="E82" i="2" s="1"/>
  <c r="F114" i="2"/>
  <c r="F83" i="2"/>
  <c r="E84" i="2"/>
  <c r="F74" i="2"/>
  <c r="C14" i="2"/>
  <c r="D14" i="2" s="1"/>
  <c r="G14" i="2"/>
  <c r="G8" i="2"/>
  <c r="C8" i="2"/>
  <c r="D8" i="2" s="1"/>
  <c r="G202" i="2"/>
  <c r="F202" i="2" s="1"/>
  <c r="G195" i="2"/>
  <c r="F195" i="2" s="1"/>
  <c r="F196" i="2" s="1"/>
  <c r="G190" i="2"/>
  <c r="F190" i="2" s="1"/>
  <c r="F191" i="2" s="1"/>
  <c r="G50" i="2"/>
  <c r="F50" i="2" s="1"/>
  <c r="F54" i="2" s="1"/>
  <c r="G36" i="2"/>
  <c r="F36" i="2" s="1"/>
  <c r="G7" i="2"/>
  <c r="F7" i="2" s="1"/>
  <c r="K2" i="2"/>
  <c r="E177" i="2" s="1"/>
  <c r="E176" i="2" s="1"/>
  <c r="F113" i="2" l="1"/>
  <c r="C113" i="2" s="1"/>
  <c r="E113" i="2" s="1"/>
  <c r="F108" i="2"/>
  <c r="C108" i="2" s="1"/>
  <c r="F100" i="2"/>
  <c r="C100" i="2" s="1"/>
  <c r="E100" i="2" s="1"/>
  <c r="E101" i="2" s="1"/>
  <c r="F90" i="2"/>
  <c r="C90" i="2" s="1"/>
  <c r="F73" i="2"/>
  <c r="F81" i="2"/>
  <c r="F107" i="2"/>
  <c r="C107" i="2" s="1"/>
  <c r="F71" i="2"/>
  <c r="F79" i="2"/>
  <c r="F77" i="2"/>
  <c r="F86" i="2"/>
  <c r="F94" i="2"/>
  <c r="C94" i="2" s="1"/>
  <c r="F105" i="2"/>
  <c r="C105" i="2" s="1"/>
  <c r="E105" i="2" s="1"/>
  <c r="F72" i="2"/>
  <c r="F92" i="2"/>
  <c r="F98" i="2"/>
  <c r="F104" i="2"/>
  <c r="F110" i="2"/>
  <c r="F97" i="2"/>
  <c r="C97" i="2" s="1"/>
  <c r="E97" i="2" s="1"/>
  <c r="F106" i="2"/>
  <c r="C106" i="2" s="1"/>
  <c r="F96" i="2"/>
  <c r="C96" i="2" s="1"/>
  <c r="F112" i="2"/>
  <c r="C112" i="2" s="1"/>
  <c r="F84" i="2"/>
  <c r="E196" i="2"/>
  <c r="E195" i="2" s="1"/>
  <c r="F80" i="2"/>
  <c r="F78" i="2"/>
  <c r="F75" i="2"/>
  <c r="F76" i="2"/>
  <c r="C76" i="2" s="1"/>
  <c r="E76" i="2" s="1"/>
  <c r="F85" i="2"/>
  <c r="C85" i="2" s="1"/>
  <c r="E85" i="2" s="1"/>
  <c r="F93" i="2"/>
  <c r="C93" i="2" s="1"/>
  <c r="E93" i="2" s="1"/>
  <c r="F111" i="2"/>
  <c r="C111" i="2" s="1"/>
  <c r="E111" i="2" s="1"/>
  <c r="F89" i="2"/>
  <c r="C89" i="2" s="1"/>
  <c r="F102" i="2"/>
  <c r="C102" i="2" s="1"/>
  <c r="F88" i="2"/>
  <c r="C88" i="2" s="1"/>
  <c r="F87" i="2"/>
  <c r="C87" i="2" s="1"/>
  <c r="E87" i="2" s="1"/>
  <c r="F103" i="2"/>
  <c r="C103" i="2" s="1"/>
  <c r="E103" i="2" s="1"/>
  <c r="E191" i="2"/>
  <c r="E190" i="2" s="1"/>
  <c r="F109" i="2"/>
  <c r="C109" i="2" s="1"/>
  <c r="E109" i="2" s="1"/>
  <c r="E331" i="2"/>
  <c r="E140" i="2"/>
  <c r="E139" i="2" s="1"/>
  <c r="E124" i="2"/>
  <c r="E243" i="2"/>
  <c r="E348" i="2"/>
  <c r="E347" i="2" s="1"/>
  <c r="E288" i="2"/>
  <c r="E257" i="2"/>
  <c r="E256" i="2" s="1"/>
  <c r="E302" i="2"/>
  <c r="E249" i="2"/>
  <c r="E248" i="2" s="1"/>
  <c r="E170" i="2"/>
  <c r="E131" i="2"/>
  <c r="E130" i="2" s="1"/>
  <c r="E296" i="2"/>
  <c r="E295" i="2" s="1"/>
  <c r="E290" i="2"/>
  <c r="E265" i="2"/>
  <c r="E264" i="2" s="1"/>
  <c r="E309" i="2"/>
  <c r="E238" i="2"/>
  <c r="E218" i="2"/>
  <c r="E150" i="2"/>
  <c r="E159" i="2"/>
  <c r="E272" i="2"/>
  <c r="F206" i="2"/>
  <c r="E206" i="2" s="1"/>
  <c r="F209" i="2"/>
  <c r="E209" i="2" s="1"/>
  <c r="F203" i="2"/>
  <c r="E203" i="2" s="1"/>
  <c r="E114" i="2"/>
  <c r="E279" i="2"/>
  <c r="E315" i="2"/>
  <c r="E233" i="2"/>
  <c r="E128" i="2"/>
  <c r="E127" i="2" s="1"/>
  <c r="E54" i="2"/>
  <c r="F58" i="2"/>
  <c r="E58" i="2" s="1"/>
  <c r="F51" i="2"/>
  <c r="E51" i="2" s="1"/>
  <c r="F37" i="2"/>
  <c r="E37" i="2" s="1"/>
  <c r="F44" i="2"/>
  <c r="E44" i="2" s="1"/>
  <c r="F45" i="2"/>
  <c r="E45" i="2" s="1"/>
  <c r="F21" i="2"/>
  <c r="E21" i="2" s="1"/>
  <c r="F31" i="2"/>
  <c r="E31" i="2" s="1"/>
  <c r="F11" i="2"/>
  <c r="E11" i="2" s="1"/>
  <c r="F28" i="2"/>
  <c r="E28" i="2" s="1"/>
  <c r="F8" i="2"/>
  <c r="E8" i="2" s="1"/>
  <c r="F14" i="2"/>
  <c r="E14" i="2" s="1"/>
  <c r="E88" i="2" l="1"/>
  <c r="E89" i="2" s="1"/>
  <c r="E90" i="2" s="1"/>
  <c r="E94" i="2"/>
  <c r="E95" i="2" s="1"/>
  <c r="E96" i="2" s="1"/>
  <c r="E102" i="2"/>
  <c r="E112" i="2"/>
  <c r="E106" i="2"/>
  <c r="E107" i="2" s="1"/>
  <c r="E108" i="2" s="1"/>
  <c r="E287" i="2"/>
  <c r="E314" i="2"/>
  <c r="E313" i="2" s="1"/>
  <c r="E149" i="2"/>
  <c r="E138" i="2" s="1"/>
  <c r="E217" i="2"/>
  <c r="E237" i="2"/>
  <c r="E36" i="2"/>
  <c r="E271" i="2"/>
  <c r="E301" i="2"/>
  <c r="E7" i="2"/>
  <c r="E50" i="2"/>
  <c r="E202" i="2"/>
  <c r="E189" i="2" s="1"/>
  <c r="E69" i="2" l="1"/>
  <c r="E68" i="2" s="1"/>
  <c r="E67" i="2" s="1"/>
  <c r="E216" i="2"/>
  <c r="E263" i="2"/>
  <c r="E6" i="2"/>
  <c r="D2" i="2" l="1"/>
</calcChain>
</file>

<file path=xl/sharedStrings.xml><?xml version="1.0" encoding="utf-8"?>
<sst xmlns="http://schemas.openxmlformats.org/spreadsheetml/2006/main" count="1380" uniqueCount="723">
  <si>
    <t>TERRITOIRE ET SITE</t>
  </si>
  <si>
    <t>1.1</t>
  </si>
  <si>
    <t xml:space="preserve">1.1.1 </t>
  </si>
  <si>
    <t xml:space="preserve">1.1.1.1 </t>
  </si>
  <si>
    <t xml:space="preserve">1.1.1.2 </t>
  </si>
  <si>
    <t xml:space="preserve">1.1.2 </t>
  </si>
  <si>
    <t xml:space="preserve"> Participer au renouvellement urbain</t>
  </si>
  <si>
    <t xml:space="preserve">1.1.2.1 </t>
  </si>
  <si>
    <t xml:space="preserve">1.1.2.2 </t>
  </si>
  <si>
    <t xml:space="preserve">1.1.3 </t>
  </si>
  <si>
    <t xml:space="preserve"> Faciliter l'accès aux commerces et services de proximité</t>
  </si>
  <si>
    <t xml:space="preserve">1.1.3.1 </t>
  </si>
  <si>
    <t>Des commerces alimentaires/restauration sont à moins de 10 minutes à pied du site ou créés dans le cadre du projet</t>
  </si>
  <si>
    <t xml:space="preserve">1.1.3.2 </t>
  </si>
  <si>
    <t>Des services sont à moins de 10 minutes à pied du site</t>
  </si>
  <si>
    <t xml:space="preserve">1.1.3.3 </t>
  </si>
  <si>
    <t>Des équipements culturels et/ou de loisirs sont à moins de 10 minutes à pied du site ou créés dans le cadre du projet</t>
  </si>
  <si>
    <t xml:space="preserve">1.1.3.4 </t>
  </si>
  <si>
    <t>Des services de santé sont à moins de 10 minutes à pied du site</t>
  </si>
  <si>
    <t xml:space="preserve">1.1.3.5 </t>
  </si>
  <si>
    <t>Des établissements scolaires sont à moins de 10 minutes à pied du site</t>
  </si>
  <si>
    <t xml:space="preserve">1.1.4 </t>
  </si>
  <si>
    <t xml:space="preserve"> Favoriser l'utilisation des transports alternatifs à la voiture individuelle</t>
  </si>
  <si>
    <t>Il existe des voies piétonnes sécurisées qui relient le site au reste du quartier</t>
  </si>
  <si>
    <t>Les accès existants ou créés sont effectivement compatibles avec une circulation à vélo</t>
  </si>
  <si>
    <t>Le projet est pensé pour favoriser l'usage du vélo</t>
  </si>
  <si>
    <t xml:space="preserve">1.1.5 </t>
  </si>
  <si>
    <t xml:space="preserve">  Optimiser les avantages de la parcelle</t>
  </si>
  <si>
    <t>Protection contre les nuisances acoustiques existantes</t>
  </si>
  <si>
    <t>Possibilités d'utiliser l'eau du terrain</t>
  </si>
  <si>
    <t xml:space="preserve"> Gestion des flux et stationnements</t>
  </si>
  <si>
    <t>Le projet contribue à favoriser les cheminements piétons extérieurs dans l'enceinte du projet</t>
  </si>
  <si>
    <t>Le projet est l'occasion de s'interroger sur la qualité (esthétique et fonctionnelle) des espaces extérieurs</t>
  </si>
  <si>
    <t>Le projet contribue à limiter le stationnement anarchique et la circulation des véhicules motorisés</t>
  </si>
  <si>
    <t>1.2</t>
  </si>
  <si>
    <t>Adaptation du bâtiment au site et au climat</t>
  </si>
  <si>
    <t xml:space="preserve"> Respecter les règles de l'architecture bioclimatique</t>
  </si>
  <si>
    <t>Le bâtiment, s'il est à faible inertie, est conçu pour garantir le confort thermique, notamment en été</t>
  </si>
  <si>
    <t>La maîtrise d'oeuvre, l'AMO et le maître d'ouvrage se sont assurés de la possibilité technique et sociale d'ultiliser la ventilation naturelle</t>
  </si>
  <si>
    <t>Le bâtiment est naturellement protégé des vents en hiver ou la conception architecturale permet de le faire</t>
  </si>
  <si>
    <t>Le bâtiment se dote d'un élément solaire passif (mur capteur, véranda, capteur à air, ...)</t>
  </si>
  <si>
    <t>Des protections sont prévues sur les menuiseries afin de limiter les apports solaires en été sans supprimer l'éclairage naturel</t>
  </si>
  <si>
    <t xml:space="preserve"> Prévoir les espaces en fonction des usages et des besoins</t>
  </si>
  <si>
    <t xml:space="preserve"> Ne pas créer de gênes sur le voisinage et l'environnement immédiat</t>
  </si>
  <si>
    <t>Le projet s'intègre dans le paysage sans couper les vues à dimension patrimoniale du territoire</t>
  </si>
  <si>
    <t>L'impact acoustique du bâtiment sur l'environnement sonore du quartier est pris en compte</t>
  </si>
  <si>
    <t>1.3</t>
  </si>
  <si>
    <t>Préservation / création d'espaces extérieurs adaptés</t>
  </si>
  <si>
    <t xml:space="preserve"> Gérer les sols</t>
  </si>
  <si>
    <t xml:space="preserve"> Créer des espaces de transition entre intérieur et extérieur</t>
  </si>
  <si>
    <t>Des espaces à vivre extérieurs sont aménagés/préservés</t>
  </si>
  <si>
    <t>Le projet est pensé en relation avec l'espace public qui l'entoure</t>
  </si>
  <si>
    <t>Des dispositions sont prises pour lutter contre l'effet d'îlot de chaleur</t>
  </si>
  <si>
    <t xml:space="preserve"> Favoriser le maintien et le développement de la biodiversité </t>
  </si>
  <si>
    <t>La végétation existante est préservée et des espèces locales sont replantées</t>
  </si>
  <si>
    <t>Les espèces (communes, remarquables et protégées) potentiellement présentes sur le site et alentours sont identifiées et prises en compte dans le projet</t>
  </si>
  <si>
    <t>Des continuités écologiques sont maintenues ou recréées favorisant la circulation de la biodiversité (animale et végétale)</t>
  </si>
  <si>
    <t>Des habitats diversifiés (naturels ou artificiels) sont maintenus ou recréés favorisant l'accueil d'espèces animales et végétales</t>
  </si>
  <si>
    <t>Des dispositions sont prises pour éviter la collision des oiseaux dans les surfaces vitrées</t>
  </si>
  <si>
    <t>Des dispositions sont prises pour limiter l'impact du chantier sur la biodiversité</t>
  </si>
  <si>
    <t>EAU</t>
  </si>
  <si>
    <t>4.1</t>
  </si>
  <si>
    <t>Réduction de la consommation en eau</t>
  </si>
  <si>
    <t xml:space="preserve"> Réduire les consommations d'eau</t>
  </si>
  <si>
    <t>4.2</t>
  </si>
  <si>
    <t>Valorisation des eaux de récupération</t>
  </si>
  <si>
    <t>Les WC sont alimentés, prioritairement, par de l'eau non potable</t>
  </si>
  <si>
    <t>4.3</t>
  </si>
  <si>
    <t>Prévenir les dégats des eaux et de la vapeur d'eau</t>
  </si>
  <si>
    <t>Les surfaces non bâties sont perméables ou compensées par de nouvelles surfaces végétales</t>
  </si>
  <si>
    <t xml:space="preserve"> Gérer les eaux rejetées au réseau</t>
  </si>
  <si>
    <t>Des dispositifs permettent de réduire le débit d'eau rejeté au réseau.</t>
  </si>
  <si>
    <t>Des dispositifs permettent de réduire la quantité de produits toxiques rejetés au réseau.</t>
  </si>
  <si>
    <t xml:space="preserve"> Prévenir les pathologies du bâtiment liées à l'eau et à la vapeur d'eau</t>
  </si>
  <si>
    <t>Une modélisation de formation des points de rosée sur les parois a été faite</t>
  </si>
  <si>
    <t>Une solution préventive est appliquée pour éviter les remontées capillaires</t>
  </si>
  <si>
    <t>Le revêtement des murs extérieurs est étanche aux pluies battantes et ne dégrade pas la qualité de perspirance</t>
  </si>
  <si>
    <t>Une détection des fuites d'eau est prévue</t>
  </si>
  <si>
    <t>6.1</t>
  </si>
  <si>
    <t>Analyse coûts-bénéfices durables</t>
  </si>
  <si>
    <t>Utiliser des outils d'aide à la conception durable</t>
  </si>
  <si>
    <t>Les coûts et bénéfices globaux du projet ont été calculés avec l'outil proposé par BDM</t>
  </si>
  <si>
    <t>Le coût et l'impact de la déconstruction a été appréhendé en phase conception</t>
  </si>
  <si>
    <t>Une évaluation de la mobilité est réalisée sur le projet</t>
  </si>
  <si>
    <t>6.2</t>
  </si>
  <si>
    <t>Gouvernance sociale</t>
  </si>
  <si>
    <t xml:space="preserve"> Générer de la participation</t>
  </si>
  <si>
    <t>La population du quartier a été consultée avant même la programmation et est écoutée tout au long du projet</t>
  </si>
  <si>
    <t>Les futurs occupants ont été consultés dès la définition du programme</t>
  </si>
  <si>
    <t>Le gestionnaire a été identifié et associé au projet dès la conception</t>
  </si>
  <si>
    <t>Les futurs usagers seront sensibilisés aux éco-gestes à appliquer au quotidien</t>
  </si>
  <si>
    <t xml:space="preserve"> Promouvoir l'économie sociale et solidaire</t>
  </si>
  <si>
    <t>Il n'y a pas plus d'un niveau de sous-traitance pour chaque corps d'état</t>
  </si>
  <si>
    <t>Le projet permet l'implantation de services, d'activités culturelles, sportives, de loisirs ou d'activités économiques</t>
  </si>
  <si>
    <t>Une sensibilisation à la qualité environnementale des bâtiments est prévue pour tous les intervenants du chantier</t>
  </si>
  <si>
    <t>6.3</t>
  </si>
  <si>
    <t>Bien vivre ensemble</t>
  </si>
  <si>
    <t xml:space="preserve"> Favoriser la mixité sociale</t>
  </si>
  <si>
    <t>Le projet va significativement au-delà des obligations réglementaires pour l'accessibilité aux personnes à mobilité réduite</t>
  </si>
  <si>
    <t xml:space="preserve"> Mutualiser les équipements et les services</t>
  </si>
  <si>
    <t>Le projet mutualise des espaces, équipements ou services entre les usagers de l'opération</t>
  </si>
  <si>
    <t>Le projet mutualise des espaces, équipements ou services avec des utilisateurs extérieurs à l'opération (Associations de quartier ou de riverains, services extérieurs privés ou publics)</t>
  </si>
  <si>
    <t>Le projet propose des espaces extérieurs mutualisés</t>
  </si>
  <si>
    <t>Le projet comporte des dispositifs communs favorisant le vivre ensemble et l'intergénérationnel.</t>
  </si>
  <si>
    <t>Le toit ou les combles du bâtiment sont valorisés comme espace collectif</t>
  </si>
  <si>
    <t>6.4</t>
  </si>
  <si>
    <t>Evolutivité du bâtiment</t>
  </si>
  <si>
    <t xml:space="preserve"> Faciliter l'évolutivité et la modularité</t>
  </si>
  <si>
    <t>Le bâtiment est conçu pour être facilement démontable</t>
  </si>
  <si>
    <t>6.5</t>
  </si>
  <si>
    <t>Prévention des risques et compensation des préjudices</t>
  </si>
  <si>
    <t xml:space="preserve"> Améliorer la prévention des risques pour la santé et la sécurité des travailleurs</t>
  </si>
  <si>
    <t>Pour tous les intervenants, un accueil sécurité sur chantier est mis en place et systématisé</t>
  </si>
  <si>
    <t xml:space="preserve">Une démarche visant à optimiser les manutentions des compagnons est mise en oeuvre sur le chantier </t>
  </si>
  <si>
    <t>Des règles spécifiques sont mises en place pour optimiser et sécuriser les circulations sur chantier</t>
  </si>
  <si>
    <t>Une sensibilisation à l'acoustique de chantier est prévue pour tous les intervenants du chantier</t>
  </si>
  <si>
    <t xml:space="preserve"> Prévenir et compenser les préjudices</t>
  </si>
  <si>
    <t>Les préjudices potentiels sont identifiés et anticipés (diagnostic amont), suivis et éventuellement compensés. Le déplacement ailleurs de ces préjudices sera évité.</t>
  </si>
  <si>
    <t xml:space="preserve"> Dans la densité urbaine favoriser la qualité urbaine</t>
  </si>
  <si>
    <t>Le bâtiment permet en hauteur la réalisation d'espaces extérieurs végétalisés</t>
  </si>
  <si>
    <t>Si des travaux de terrassement sont nécessaires, les terres sont réutilisées sur le site, ou à proximité, dans des espaces dédiés</t>
  </si>
  <si>
    <t xml:space="preserve"> Redonner de la perméabilité aux sols</t>
  </si>
  <si>
    <t>Le projet réintègre de la pleine terre à tous niveaux du projet de construction sur une surface correspondant à celle de la parcelle</t>
  </si>
  <si>
    <t xml:space="preserve">Optimisation des potentialités du site </t>
  </si>
  <si>
    <t>M</t>
  </si>
  <si>
    <t xml:space="preserve">Il est prévu une transition végétale entre l’espace public et le bâtiment (plantation d’arbres, treilles végétales,) </t>
  </si>
  <si>
    <t>Le projet permet de requalifier un quartier à restructurer</t>
  </si>
  <si>
    <t>Le projet permet d'offrir une diversité d'usage par rapport à son environnement tout en gardant une cohérence d'ensemble</t>
  </si>
  <si>
    <t xml:space="preserve">Une station de vélo électrique libre service est à proximité immédiate du projet (&lt;200m) ou le projet intègre la création d'une station. </t>
  </si>
  <si>
    <t>Le projet permet de mobiliser des places pour l'autopartage</t>
  </si>
  <si>
    <t>Critère permettant de valoriser la conception bioclimatique et l'optimisation des choix techniques sur les besoins évoqués</t>
  </si>
  <si>
    <t>Le projet a modélisé l'impact de son ombre portée sur les bâtiments voisins</t>
  </si>
  <si>
    <t>Le projet permet de réintroduire de la pleine terre végétale sur 80 cm minimum d'épaisseur</t>
  </si>
  <si>
    <t xml:space="preserve">La pollution lumineuse est limitée par des éclairages adaptés au strict nécessaire. </t>
  </si>
  <si>
    <t>La pression d'eau est limitée à 3 bars au point d'usage</t>
  </si>
  <si>
    <t>Le bâtiment est équipé exclusivement de robinets, pommes de douches et chasses d'eau économiseurs d'eau</t>
  </si>
  <si>
    <t>Est-défini comme hydro-économe:
-Les chasses d'eau double usage 3L/6L
-Les pommeaux de douche avec un débit de 6 à 10L/min
-Les mousseurs sur robinet au débit égal ou inférieur à 5L/min</t>
  </si>
  <si>
    <t xml:space="preserve"> Réutiliser l'eau de pluie et/ou les eaux usées</t>
  </si>
  <si>
    <t>Les espaces verts n'ont pas de besoin en arrosage (jardin adapté au climat) ou sont arrosés exclusivement par l'eau de récupération</t>
  </si>
  <si>
    <t>Un système de filtration des eaux non potable est prévu sur la parcelle permettant leur valorisation</t>
  </si>
  <si>
    <t>Une étude d'impact de l'infrastructure sur le réseau hydrographique souterrain a été réalisée</t>
  </si>
  <si>
    <t>Les eaux souterraines récupérées sur le projet sont valorisées</t>
  </si>
  <si>
    <t xml:space="preserve">La notion d'étanchéité à la vapeur d'eau des soubassements a été réfléchie et adaptée en fonction du type de projet. </t>
  </si>
  <si>
    <t>Une attention particulière est apportée dans le cas de la réhabilitation du bâti ancien, leurs soubassements ne doivent pas être étanches à la vapeur d'eau</t>
  </si>
  <si>
    <t>Le projet atteint le niveau [A DEFINIR ] selon le thermomètre carbone/l'échelle carbone/la jauge carbone BDM</t>
  </si>
  <si>
    <t>Des dispositions sont prises pour favoriser l'intégration de populations soumises à des difficultés d'accès à l'emploi</t>
  </si>
  <si>
    <t>80% des entreprises du projet sont basées localement (Monaco et limitrophes)</t>
  </si>
  <si>
    <t>Des séances de formation technique sont prévues sur le chantier.</t>
  </si>
  <si>
    <t>Le projet prévoit des locaux favorisant l'économie sociale et solidaire : espace pour une ressourcerie, atelier de réparation de vélo, agriculture partagée (type AMAP), etc...</t>
  </si>
  <si>
    <t>Le projet permet d'anticiper l'évolutivité du bâtiment et de passer d'une typologie à une autre (exemple logement en bureau)</t>
  </si>
  <si>
    <t>Il est mis en place de bonnes conditions sanitaires (base vie chantier) pour les ouvriers</t>
  </si>
  <si>
    <t>Le maître d'ouvrage souscrit une assurance globale chantier et tout risque chantier</t>
  </si>
  <si>
    <t>Les conditions d'accès au chantier notamment pour les livraisons ont été prévues notamment la mise en sécurité des riverains</t>
  </si>
  <si>
    <t>N</t>
  </si>
  <si>
    <t>I</t>
  </si>
  <si>
    <t xml:space="preserve">Points </t>
  </si>
  <si>
    <t>MATÉRIAUX</t>
  </si>
  <si>
    <t>2.1</t>
  </si>
  <si>
    <t>Utiliser des éco-matériaux en quantité notable</t>
  </si>
  <si>
    <t>Gros oeuvre et enveloppe</t>
  </si>
  <si>
    <t>idem</t>
  </si>
  <si>
    <t>Menuiseries extérieures</t>
  </si>
  <si>
    <t>Bois alu / bois . Quantité. Local</t>
  </si>
  <si>
    <t>Couvertures</t>
  </si>
  <si>
    <t>réutilisation existant. Premier/biosourcé végétalisé. Quantité. Local</t>
  </si>
  <si>
    <t>2nd oeuvre et finitions</t>
  </si>
  <si>
    <t>Peinture écolabellisée</t>
  </si>
  <si>
    <t>Escalier (en bois ou matériaux premiers)</t>
  </si>
  <si>
    <t>Portes en bois (+50%)</t>
  </si>
  <si>
    <t>Volets en bois</t>
  </si>
  <si>
    <t>Revêtements de faux-plafonds</t>
  </si>
  <si>
    <t>Sol (altenatif aux sols en PVC et en céramique)</t>
  </si>
  <si>
    <t>Cloisons (bois, béton léger avec des agrégats isolants végétaux, terre crue...)</t>
  </si>
  <si>
    <t>Revetement extérieur : Bois, Chaux, Terre</t>
  </si>
  <si>
    <t>Terrasses (en bois ou matériaux premiers)</t>
  </si>
  <si>
    <t>VRD et aménagement</t>
  </si>
  <si>
    <t xml:space="preserve">Revêtement extérieur drainant </t>
  </si>
  <si>
    <t>Réutilisation d'éléments existants du site dans l'aménagement du projet</t>
  </si>
  <si>
    <t>Encourager le développement de filières locales de matériaux éco-performants</t>
  </si>
  <si>
    <t>Clause d'éco-performance</t>
  </si>
  <si>
    <t>Une clause incluse dans le dossier de consultation des entreprises incite à valoriser les filières locales ou régionales d'éco-matériaux</t>
  </si>
  <si>
    <t>Minimiser le recours aux matériaux neufs</t>
  </si>
  <si>
    <t>Au moins un des éléments principaux mis en oeuvre est issu d'une récupération (sans transformation) d'un bâtiment en fin de vie, ou provient d'une ressourcerie ou est de seconde main</t>
  </si>
  <si>
    <t>Un des matériaux mis en oeuvre en quantité notable, dans au moins l'un des lots, est issu d'une filière locale de recyclage</t>
  </si>
  <si>
    <t>Le bâtiment est conçu pour être déconstruit et non démoli</t>
  </si>
  <si>
    <t>Des matériaux sont laissés bruts</t>
  </si>
  <si>
    <t>ÉNERGIE</t>
  </si>
  <si>
    <t>Sobriété</t>
  </si>
  <si>
    <t xml:space="preserve"> Rechercher une performance énergétique supérieure aux obligations réglementaires</t>
  </si>
  <si>
    <t>Le bâtiment consomme -5% du Cep max</t>
  </si>
  <si>
    <t>Le bâtiment consomme -10% du Cep max</t>
  </si>
  <si>
    <t>Le bâtiment consomme -20% du Cep max</t>
  </si>
  <si>
    <t>Le bâtiment atteint le label OTIMU une étoile</t>
  </si>
  <si>
    <t>Le bâtiment atteint le label OTIMU deux étoiles</t>
  </si>
  <si>
    <t>Le bâtiment atteint le label OTIMU trois étoiles</t>
  </si>
  <si>
    <t>La faisabilité d'un bâtiment passif à 15 kWh/m².an maximum de besoin de chauffage et 15 kWh/m².an maximum de besoin de refroidissement/déshumidification d'air, a été étudiée sur le plan technique et économique (Analyse en coût global).</t>
  </si>
  <si>
    <t>Le bâtiment est conçu pour répondre au niveau passif</t>
  </si>
  <si>
    <t>Efficacité</t>
  </si>
  <si>
    <t xml:space="preserve"> Réduire la consommation électrique</t>
  </si>
  <si>
    <t>Les points lumineux sont équipés d'ampoules basse consommation et la puissance d'éclairage  est limitée à 5W/m²  et 10W/m²  pour les locaux de grande hauteur,</t>
  </si>
  <si>
    <t>Les équipements énergétiques répondent à la directive eco Design Eup/ErP en vigueur</t>
  </si>
  <si>
    <t>Chaque pièce principale dispose d'un système centralisé d'extinction de tous les circuits électriques qui ne nécessitent pas un maintien impératif de leur alimentation</t>
  </si>
  <si>
    <t>Une étude de trafic (type / nombre / dimentionnement) a été réalisée.</t>
  </si>
  <si>
    <t xml:space="preserve">Des escalators à basse consommation sont retenus et les circulations sont concues pour diminuer le nombre d'escalators , ou il n'y a pas d'escalator. </t>
  </si>
  <si>
    <t xml:space="preserve">Des monte voitures à basse consommation sont retenus et les circulations sont concues pour diminuer le nombre de monte-voitures, ou il n'y a pas de monte voiture. </t>
  </si>
  <si>
    <t xml:space="preserve"> Optimiser l'efficacité énergétique des équipements</t>
  </si>
  <si>
    <t>Un chauffage central avec système de distribution basse température est installé</t>
  </si>
  <si>
    <t>Il n'est pas utilisé, à titre principal, de système de chauffage électrique par effet Joule</t>
  </si>
  <si>
    <t>Le bâtiment est raccordé à un réseau de chaleur urbain</t>
  </si>
  <si>
    <t>La source principale de chauffage est passive</t>
  </si>
  <si>
    <t xml:space="preserve"> On dira que la source est principalement passive quand les apports internes et externes sont majoritaires pour compenser les déperditions</t>
  </si>
  <si>
    <t xml:space="preserve">Les robinets d'eau chaude sont tous situés à moins de 10 mètres du système de stockage ou bouclage. </t>
  </si>
  <si>
    <t>Les solutions centralisées / décentralisées ont été étudiées sur les postes CVC et ECS afin de choisir l'optimum économique / énergétique</t>
  </si>
  <si>
    <t>L'entretien et la maintenance ont été pensés dès la programmation afin d'en optimiser les besoins pour les futurs usagers</t>
  </si>
  <si>
    <t xml:space="preserve">Une mission de commissionnement des installations techniques est réalisée (notamment si projet &lt;5000m² SHOC) </t>
  </si>
  <si>
    <t>Monitoring des équipements</t>
  </si>
  <si>
    <t xml:space="preserve">Les consommations d'eau et d'énergie sont maîtrisées pendant le chantier avec un suivi à minima mensuel. </t>
  </si>
  <si>
    <t>Production d'énergies renouvelables</t>
  </si>
  <si>
    <t xml:space="preserve"> Produire et consommer des énergies renouvelables</t>
  </si>
  <si>
    <t xml:space="preserve">Le projet se raccorde ou anticipe le raccordement aux boucles de thalasso-thermie ou tout autres réseaux de chaud/froid urbain. </t>
  </si>
  <si>
    <t xml:space="preserve">Le projet utilise un système de récupération d'énergie sur les énergies fatales du type eaux grises ou autre process. </t>
  </si>
  <si>
    <t>La géothermie est utilisé sur le projet</t>
  </si>
  <si>
    <t xml:space="preserve">L'eau chaude sanitaire est en partie produite par du solaire thermique </t>
  </si>
  <si>
    <t>Le projet souscrit a un contrat de fourniture d'énergie renouvellable.</t>
  </si>
  <si>
    <t>La production d'énergie renouvelable est prioritairement auto-consommée.</t>
  </si>
  <si>
    <t>CONFORT ET SANTÉ</t>
  </si>
  <si>
    <t>Confort thermique adapté au climat</t>
  </si>
  <si>
    <t xml:space="preserve"> Satisfaire le confort thermique</t>
  </si>
  <si>
    <t>La température de chauffage en hiver est de 20°C résultant (et non de température d'air)</t>
  </si>
  <si>
    <t xml:space="preserve">Les constructions à usage permanent sont isolées par l'extérieur ou dans la masse, dans le cas où la surventilation nocturne est possible. </t>
  </si>
  <si>
    <t>Le bâtiment est à faible inertie mais des mesures sont prises pour garantir le confort thermique, notamment en été (STD)</t>
  </si>
  <si>
    <t>Le bâtiment est équipé d'équipements passifs (puits climatiques, murs capteurs, murs trombes,  )  dimensionnés aux besoins</t>
  </si>
  <si>
    <t>La construction dispose d'un système de ventilation naturelle de nuit en été (période chaude)</t>
  </si>
  <si>
    <t>Le bâtiment ne nécessite pas de climatisation pour rester confortable en été/ période chaude (justifié par une STD)</t>
  </si>
  <si>
    <t>Le projet a fait l'objet d'une simulation thermique dynamique (STD) qui précise et/ou optimise les températures de période chaude par usage</t>
  </si>
  <si>
    <t xml:space="preserve">Les locaux climatisés ne seront pas climatisés en dessous de 25°C si la température extérieure ne dépasse pas 30°C. Si la température extérieure est supérieure à 30°C, les locaux climatisés ne seront par refroidis en dessous de -5°C de la température extérieure. </t>
  </si>
  <si>
    <t>Les vitesses de soufflage d'air sont limitées en hiver à 0,2 m/s</t>
  </si>
  <si>
    <t>La régulation du système de chauffage / refroidissement est conçue pour prendre en compte les différentes orientations/masques des façades, ce qui peut comprendre l'installation de plusieures sondes extérieures de température.</t>
  </si>
  <si>
    <t>Des sondes sont prévues pour le suivi des températures dans des locaux tests correspondant à un échantillonnage usage/orientation/étage</t>
  </si>
  <si>
    <t>Des brasseurs d'air fixes sont installés pour améliorer le confort</t>
  </si>
  <si>
    <t xml:space="preserve"> Se protéger des apports solaires en été et les utiliser en hiver</t>
  </si>
  <si>
    <t>Les fenêtres orientées du Sud-Ouest au Sud-Est reçoivent le rayonnement solaire direct en hiver</t>
  </si>
  <si>
    <t>Le bâtiment est doté de solutions architecturales d'occultation permanente du rayonnement solaire direct d'été</t>
  </si>
  <si>
    <t>Les facteurs solaires des baies vitrées (châssis, verre et occultation) sont adaptés selon les orientations pour capter en hiver et réduire les apports solaires de saison chaude</t>
  </si>
  <si>
    <t>Confort acoustique, et visuel</t>
  </si>
  <si>
    <t>Prise en compte du confort acoustique</t>
  </si>
  <si>
    <t xml:space="preserve"> Favoriser la lumière naturelle et les vues</t>
  </si>
  <si>
    <t>Au moins 80% des pièces et locaux à occupation prolongée disposent d'au moins une fenêtre donnant sur l'extérieur ou sur un puits de lumière</t>
  </si>
  <si>
    <t>Au moins 80% des pièces et locaux à occupation prolongée bénéficient d'un horizon supérieur à 10 mètres</t>
  </si>
  <si>
    <t xml:space="preserve">Perpendiculaire à la surface vitrée. </t>
  </si>
  <si>
    <t>Qualité de l'air intérieur</t>
  </si>
  <si>
    <t>Limiter la pollution intérieure</t>
  </si>
  <si>
    <t xml:space="preserve">La maintenance du système de ventilation est prévue afin de ne pas dégrader la qualité de l'air intérieur. (CTA accessible, réseaux…) </t>
  </si>
  <si>
    <t>La contribution des matériaux de revêtements intérieurs et du mobilier à la pollution intérieure est minimisée au maximum</t>
  </si>
  <si>
    <t xml:space="preserve">Les sources de combustion sont contrôlées et vérifiées. </t>
  </si>
  <si>
    <t xml:space="preserve">visite et nettoyage des chaudières, compléter le carnet de chaufferie. </t>
  </si>
  <si>
    <t>Un plan de vérification de la ventilation et de la QAI est appliqué à la réception du bâtiment</t>
  </si>
  <si>
    <t xml:space="preserve">Le bâtiment est surventilé en permanence à minima une semaine avant l'emménagement afin d'évacuer les possible polluants de la fin de chantier. </t>
  </si>
  <si>
    <t>La qualité de l'air intérieur (émission de CO2, COV, particules fines, perturbateurs endocriniens) est maîtrisée pendant le fonctionnement du bâtiment</t>
  </si>
  <si>
    <t>Risques sanitaires</t>
  </si>
  <si>
    <t>Limiter l'exposition aux risques sanitaires</t>
  </si>
  <si>
    <t xml:space="preserve">Il n'y a ni transformateur ni câble haute tension à proximité des pièces de vie ou le projet s'en protège. </t>
  </si>
  <si>
    <t xml:space="preserve">Le projet intègre des branchements dans les pièces à occupations prolongées pour se connecter en filaire et prévoit de commander les prises des boxs par des interrupteurs avec voyant permettant ainsi de couper le WIFI. </t>
  </si>
  <si>
    <t>Une mesure de radioactivité naturelle est réalisée afin d'adapter les mesures de protection contre le radon</t>
  </si>
  <si>
    <t>Le risque de stagnation d'eau pouvant favoriser certains insectes est supprimée, en particulier en toiture, sur les terrasses et au sol.</t>
  </si>
  <si>
    <t>7.1</t>
  </si>
  <si>
    <t>Etudes et documents techniques</t>
  </si>
  <si>
    <t>La Démarche BD2M a été intégrée dans le programme du projet</t>
  </si>
  <si>
    <t>Un bilan énergétique prévisionnel du projet a été réalisé</t>
  </si>
  <si>
    <t xml:space="preserve">Une simulation thermique dynamique du projet a été réalisée en phase APD à minima pour l'évaluation des surchauffes estivales.  </t>
  </si>
  <si>
    <t>Un dossier d'exploitation-maintenance (DEM) , incluant les documents techniques, a été rédigé à l'attention du futur exploitant, ainsi qu'un planning de prise en charge. Le cadre du dossier est mis en place dès la conception.</t>
  </si>
  <si>
    <t>Les documents de consultation des entreprises (DCE) ou demandes de devis ont été rédigés, en tenant compte des moyens retenus dans la Démarche BDM</t>
  </si>
  <si>
    <t xml:space="preserve">Une charte de chantier propre est incluse aux DCE. </t>
  </si>
  <si>
    <t>La conception du bâtiment permettra de limiter la production de déchets de chantier</t>
  </si>
  <si>
    <t>Les documents d'exécution (EXE) ont été rédigés, en tenant compte des moyens retenus dans la Démarche BDM</t>
  </si>
  <si>
    <t>Un planning de suivi de la biodiversité a été mis en place et un bilan de l'intégration de la biodiversité est réalisé à minima 2 ans après la réception du bâtiment.</t>
  </si>
  <si>
    <t>Un plan de gestion par phase (Conception/Réalisation/Usage) de la qualité de l'air intérieur est prévu</t>
  </si>
  <si>
    <t>Au moins un test d'infiltrométrie est prévu au clos couvert, en présence de tous les acteurs du chantier, afin d'identifier et de réparer d'éventuels défauts d'étanchéité</t>
  </si>
  <si>
    <t>Le maître d'ouvrage a intégré une mission de commissionnement en phase conception du projet</t>
  </si>
  <si>
    <t xml:space="preserve">Les réseaux aérauliques font l'objet de contrôles renforcés. </t>
  </si>
  <si>
    <t xml:space="preserve">Un calcul d’ACV a été réalisé </t>
  </si>
  <si>
    <t>Préciser Analyse de Cycle de Vie</t>
  </si>
  <si>
    <t xml:space="preserve"> Gérer les déchets et nuisances de chantier</t>
  </si>
  <si>
    <t xml:space="preserve">Les principes du chantier vert sont appliqués, notamment au regard des spécificités territoriales </t>
  </si>
  <si>
    <t>La propreté sur le chantier est assurée, notamment au regard des spécificités territoriales (en particulier le vent)</t>
  </si>
  <si>
    <t>Les déchets produits pendant le chantier sont intégralement triés et valorisés à travers les filières de recyclage dédiées et disponibles régionalement</t>
  </si>
  <si>
    <t>7.1.2.6</t>
  </si>
  <si>
    <t>Les déchets de déconstruction sont intégralement triés et valorisés à travers les filières de recyclage dédiées et disponibles régionalement (ou il n'y a pas de déconstruction)</t>
  </si>
  <si>
    <t>7.1.2.7</t>
  </si>
  <si>
    <t>Les rejets dans le sol et dans l'air sont maîtrisés pendant le chantier</t>
  </si>
  <si>
    <t>7.1.2.8</t>
  </si>
  <si>
    <t>Le chantier minimise les nuisances pour le voisinage (bruit, vibrations, poussières, odeurs...)</t>
  </si>
  <si>
    <t>7.1.2.9</t>
  </si>
  <si>
    <t>Les matériaux et systèmes techniques sont protégés de l'humidité et des poussières en phase chantier, et sont disposés afin d'éviter la création de piège à faune</t>
  </si>
  <si>
    <t>7.1.2.10</t>
  </si>
  <si>
    <t>Une communication spécifique sur l'approche environnementale du projet est mise en place dans le cadre du chantier (affichage façade, barrière chantier, ou événement, etc.)</t>
  </si>
  <si>
    <t>7.1.2.11</t>
  </si>
  <si>
    <t>Le chantier minimise les impacts sur la biodiversité, notamment les rejets directs et indirects vers le milieu marin et les arbres sont protégés</t>
  </si>
  <si>
    <t>7.1.2.12</t>
  </si>
  <si>
    <t>Le chantier génère une quantité de déchets moyenne comprise entre 30 et 80 kg/m²SHON</t>
  </si>
  <si>
    <t>7.1.2.13</t>
  </si>
  <si>
    <t>Le chantier génère une quantité de déchets réduite à moins de 30 kg/m²SHON</t>
  </si>
  <si>
    <t>7.1.2.14</t>
  </si>
  <si>
    <t>Les risques de gênes pour la circulation routière sont limités pendant le chantier</t>
  </si>
  <si>
    <t>7.1.2.15</t>
  </si>
  <si>
    <t>Une communication auprès des riverains pour les nuisances sonores a été faite</t>
  </si>
  <si>
    <t xml:space="preserve">La DPUM et la DAU ont été consultés pour optimiser la planification du chantier. </t>
  </si>
  <si>
    <t>Savoir-faire des professionnels</t>
  </si>
  <si>
    <t xml:space="preserve"> S'entourer de professionnels compétents en Bâtiments Durables Méditerranéens</t>
  </si>
  <si>
    <t>Un équilibre homme-femme est constaté a minima dans l'équipe de conception</t>
  </si>
  <si>
    <t>Un assistant à maîtrise d'ouvrage Qualité Environnementale a été missionné pour l'ensemble du projet (programme, conception, suivi de chantier et évaluation en fonctionnement)</t>
  </si>
  <si>
    <t xml:space="preserve">Maître d'ouvrage et maître d'oeuvre se sont informés sur les matériaux, les techniques et les savoir-faire disponibles localement, </t>
  </si>
  <si>
    <t>Au moins deux réunions sont organisées, au démarrage du chantier puis au clos couvert, pour former et sensibiliser les intervenants à l'étanchéité à l'air, avec test démonstratif in situ</t>
  </si>
  <si>
    <t xml:space="preserve">Le maître d'ouvrage justifie d'au moins un précédent projet reconnu BD2M ou BDM </t>
  </si>
  <si>
    <t>L'assistant à Maîtrise d'ouvrage/d'oeuvre Qualité Environnementale justifie d'au moins un précédent projet reconnu BD2M ou BDM</t>
  </si>
  <si>
    <t>L'architecte justifie d'au moins un précédent projet reconnu BD2M ou BDM</t>
  </si>
  <si>
    <t>Le Bureau d'Etude thermique justifie d'au moins un précédent projet reconnu BD2M ou BDM</t>
  </si>
  <si>
    <t>Une majorité des entreprises (y compris en sous-traitance) justifient d'un signe de qualité : « Pro de la performance énergétique », « Eco-Artisan », RGE, Qualibat ou équivalent</t>
  </si>
  <si>
    <t>Un écologue intervient sur le projet</t>
  </si>
  <si>
    <t>M:Modifié
N:Nouveau I:Inchangé</t>
  </si>
  <si>
    <t>Référence BD2M</t>
  </si>
  <si>
    <t>1.1.4.2</t>
  </si>
  <si>
    <t>1.1.4.3</t>
  </si>
  <si>
    <t>1.1.4.1</t>
  </si>
  <si>
    <t>1.1.4.4</t>
  </si>
  <si>
    <t>1.1.4.5</t>
  </si>
  <si>
    <t>1.1.4.6</t>
  </si>
  <si>
    <t>Permet de retrouver des espaces d’ombrages, d'atténuer l'effet îlot de chaleur, d'avoir un retour de la nature en ville. 
Les documents suivant peuvent aider les acteurs du projet: 
-OS 3.647 du 09 septembre 1966 concernant l’urbanisme, la construction et la voirie (plusieurs fois modifiée depuis), et notamment  les articles 1, 3, 8, 13, 14, 20, 38, 56, 62, 96, 98, 118, 119
-OS 3.197 du 25 mars 2011 fixant les mesures de protection des arbres et certains végétaux</t>
  </si>
  <si>
    <t>Concernant les jardins verticaux, il est nécessaire de prendre en compte les opérations d’entretien et d’accessibilité. Les solutions les plus simples sont jardinières avec plantes grimpantes sur supports câbles.
Pour les toitures, prévoir l'accessibilité pour l'entretien ainsi que pour les utilisateurs dans le cadre de potager. 
Concernant le choix des espèces, elles doivent êtres adaptées aux contraintes urbaines (proximité des façades entre autre) et d’entretien</t>
  </si>
  <si>
    <t>1.1.3.6</t>
  </si>
  <si>
    <t xml:space="preserve">Des espaces plantés publics sont à moins de 10 minutes à pied du site </t>
  </si>
  <si>
    <t xml:space="preserve">N </t>
  </si>
  <si>
    <t xml:space="preserve">Le bâtiment laisse le rez-de-chaussée et le premier niveau libre, vide pour pouvoir y réaliser des espaces publics en jardins, zones piétonnes, avec quelques activités commerciales. </t>
  </si>
  <si>
    <t xml:space="preserve">Ce type de programme permettrait la réalisation de véritables trames (vertes) et liaisons entre blocs, rues et quartiers </t>
  </si>
  <si>
    <t>Il ya peu de terre végétale en principauté. Privilégier les mélanges type terre-pierre, à partir de matériaux recyclés (verre calciné, matériaux de terrassement, de construction….)</t>
  </si>
  <si>
    <t xml:space="preserve">La Direction de l'Environnement a réalisé de nombreux inventaires qu'il est possible d'utiliser. </t>
  </si>
  <si>
    <t xml:space="preserve">Des systèmes d'irrigation économes sont mis en œuvre pour les espaces végétalisés. </t>
  </si>
  <si>
    <t xml:space="preserve">Principalement goutte à goutte ou autre système innovant. </t>
  </si>
  <si>
    <t>La toiture ou les façades du bâtiment sont équipés d'une installation d'électricité photovoltaïque égale à au moins 20% de la surface de la toiture</t>
  </si>
  <si>
    <t>Le volet acoustique, associé aux choix des systèmes techniques a été pris en compte</t>
  </si>
  <si>
    <t>Le bâtiment est conçu pour se protéger des nuisances sonores extérieures.</t>
  </si>
  <si>
    <t xml:space="preserve">Des mesures de contrôle d’atteinte de la performance acoustique dans le bâtiment sont réalisées pendant la phase de travaux. </t>
  </si>
  <si>
    <t>Le volet acoustique, associé au choix des matériaux a été pris en compte</t>
  </si>
  <si>
    <t xml:space="preserve">Notamment pour les bruits intérieurs, logement/palier, logement/logement, que ce soit les bruits aériens comme les bruits d'impact. </t>
  </si>
  <si>
    <t xml:space="preserve">La STD permet de justifier que 80% des locaux ont une durée d'inconfort inférieure au pourcentage définie dans le prérequis. </t>
  </si>
  <si>
    <t>La production d'énergie renouvelable (y compris pour le solaire thermique) est comptée et affichée</t>
  </si>
  <si>
    <t xml:space="preserve">Les systèmes énergétiques peuvent être pilotés par l’occupant à distance </t>
  </si>
  <si>
    <t>Les besoins en eau chaude sanitaire sont couverts majoritairement par des énergies renouvelables</t>
  </si>
  <si>
    <t>Les besoins de chauffage et d'eau chaude sont couverts majoritairement par des énergies renouvelables</t>
  </si>
  <si>
    <t>Les futurs usagers recevront l'information nécessaire à la bonne utilisation et à la maintenance adaptée du bâtiment et de ses équipements</t>
  </si>
  <si>
    <t>Le nombre de places de parking prévu sur le site est limité à 1 place pour 5 salariés</t>
  </si>
  <si>
    <t>Il n'est pas utilisé, à titre principal, de pompe à chaleur air/air de COP inférieur à 4</t>
  </si>
  <si>
    <t>Les locaux à occupation intermittente sont munis d'une ventilation à modulation de débit</t>
  </si>
  <si>
    <t>Les lave-mains des sanitaires ne sont pas alimentés en eau chaude ou sont équipés d'une production d'eau chaude individuelle</t>
  </si>
  <si>
    <t>Un système spécifique pour le comptage de l'énergie de chauffage est installé</t>
  </si>
  <si>
    <t>Un sous-comptage électrique, spécifique pour l'éclairage est installé</t>
  </si>
  <si>
    <t>Les locaux à usage intermittent sont à faible inertie, mais équipés d'un chauffage à régulation indépendante asservi à une présence</t>
  </si>
  <si>
    <t>Une simulation d'ergonomie visuelle est réalisée. (cf norme EN 12464-1)</t>
  </si>
  <si>
    <t>Une étude du facteur de lumière du jour est réalisée sur un échantillon représentatif des pièces à occupation prolongée</t>
  </si>
  <si>
    <t>Le projet intègre une démarche ISO 26000</t>
  </si>
  <si>
    <t>Le bâtiment est facilement évolutif/modulable afin d'accompagner les changements d'usages / d'activités potentiels du ou des entreprises</t>
  </si>
  <si>
    <t>Item de la démarche</t>
  </si>
  <si>
    <t>Nombre Valeur</t>
  </si>
  <si>
    <t xml:space="preserve">Case à cocher </t>
  </si>
  <si>
    <t>Score</t>
  </si>
  <si>
    <t>Pourcentage</t>
  </si>
  <si>
    <t>Pente</t>
  </si>
  <si>
    <t>Points Grille BD2M</t>
  </si>
  <si>
    <t>Score Total</t>
  </si>
  <si>
    <t>1.1.5.1</t>
  </si>
  <si>
    <t>1.2.1</t>
  </si>
  <si>
    <t>1.2.1.1</t>
  </si>
  <si>
    <t>1.1.5.2</t>
  </si>
  <si>
    <t>1.1.6</t>
  </si>
  <si>
    <t>1.1.6.1</t>
  </si>
  <si>
    <t>1.1.6.2</t>
  </si>
  <si>
    <t>1.1.6.3</t>
  </si>
  <si>
    <t>1.1.6.4</t>
  </si>
  <si>
    <t>1.2.2</t>
  </si>
  <si>
    <t>1.2.1.4</t>
  </si>
  <si>
    <t>1.2.1.3</t>
  </si>
  <si>
    <t>1.2.1.5</t>
  </si>
  <si>
    <t>1.2.1.6</t>
  </si>
  <si>
    <t>1.2.1.7</t>
  </si>
  <si>
    <t>1.2.3</t>
  </si>
  <si>
    <t>1.2.3.1</t>
  </si>
  <si>
    <t>1.2.3.2</t>
  </si>
  <si>
    <t>1.2.3.3</t>
  </si>
  <si>
    <t>1.3.1</t>
  </si>
  <si>
    <t>1.3.1.1</t>
  </si>
  <si>
    <t>1.3.1.2</t>
  </si>
  <si>
    <t>1.3.2</t>
  </si>
  <si>
    <t>1.3.2.1</t>
  </si>
  <si>
    <t>1.3.2.2</t>
  </si>
  <si>
    <t>1.3.2.4</t>
  </si>
  <si>
    <t>1.3.3</t>
  </si>
  <si>
    <t>1.3.3.1</t>
  </si>
  <si>
    <t>1.3.3.2</t>
  </si>
  <si>
    <t>1.3.3.3</t>
  </si>
  <si>
    <t>1.3.3.4</t>
  </si>
  <si>
    <t>1.3.3.5</t>
  </si>
  <si>
    <t>1.3.3.8</t>
  </si>
  <si>
    <t>1.3.3.9</t>
  </si>
  <si>
    <t>2.1.1</t>
  </si>
  <si>
    <t>4.1.1</t>
  </si>
  <si>
    <t>4.1.1.1</t>
  </si>
  <si>
    <t>4.1.1.2</t>
  </si>
  <si>
    <t>4.2.1</t>
  </si>
  <si>
    <t>4.2.1.1</t>
  </si>
  <si>
    <t>4.2.1.3</t>
  </si>
  <si>
    <t>4.3.1</t>
  </si>
  <si>
    <t>4.3.1.1</t>
  </si>
  <si>
    <t>4.3.2</t>
  </si>
  <si>
    <t>4.3.2.1</t>
  </si>
  <si>
    <t>4.3.2.2</t>
  </si>
  <si>
    <t>4.3.3</t>
  </si>
  <si>
    <t>4.3.3.1</t>
  </si>
  <si>
    <t>4.3.3.2</t>
  </si>
  <si>
    <t>4.3.3.3</t>
  </si>
  <si>
    <t>4.3.3.4</t>
  </si>
  <si>
    <t>4.3.3.5</t>
  </si>
  <si>
    <t>6.1.1</t>
  </si>
  <si>
    <t>6.1.1.1</t>
  </si>
  <si>
    <t>6.1.1.2</t>
  </si>
  <si>
    <t>6.1.1.3</t>
  </si>
  <si>
    <t>6.2.1</t>
  </si>
  <si>
    <t>6.2.1.1</t>
  </si>
  <si>
    <t>6.2.1.3</t>
  </si>
  <si>
    <t>6.2.1.5</t>
  </si>
  <si>
    <t>6.2.1.6</t>
  </si>
  <si>
    <t>6.2.2</t>
  </si>
  <si>
    <t>6.2.2.1</t>
  </si>
  <si>
    <t>6.2.2.2</t>
  </si>
  <si>
    <t>6.2.2.4</t>
  </si>
  <si>
    <t>6.2.2.5</t>
  </si>
  <si>
    <t>6.2.2.6</t>
  </si>
  <si>
    <t>6.2.2.7</t>
  </si>
  <si>
    <t>6.3.1</t>
  </si>
  <si>
    <t>6.3.1.1</t>
  </si>
  <si>
    <t>6.3.2</t>
  </si>
  <si>
    <t>6.3.2.1</t>
  </si>
  <si>
    <t>6.3.2.3</t>
  </si>
  <si>
    <t>6.4.1</t>
  </si>
  <si>
    <t>6.4.1.2</t>
  </si>
  <si>
    <t>6.4.1.4</t>
  </si>
  <si>
    <t>6.4.1.5</t>
  </si>
  <si>
    <t>6.5.1</t>
  </si>
  <si>
    <t>6.5.1.3</t>
  </si>
  <si>
    <t>6.5.1.4</t>
  </si>
  <si>
    <t>6.5.1.5</t>
  </si>
  <si>
    <t>6.5.2</t>
  </si>
  <si>
    <t>6.5.2.1</t>
  </si>
  <si>
    <t>6.5.2.2</t>
  </si>
  <si>
    <t>7.1.1</t>
  </si>
  <si>
    <t>7.1.2</t>
  </si>
  <si>
    <t>1.2.3.4</t>
  </si>
  <si>
    <t>2.1.2</t>
  </si>
  <si>
    <t>2.1.3</t>
  </si>
  <si>
    <t>2.1.2.1</t>
  </si>
  <si>
    <t>2.1.2.2</t>
  </si>
  <si>
    <t>2.1.2.3</t>
  </si>
  <si>
    <t>2.1.2.4</t>
  </si>
  <si>
    <t>2.1.2.5</t>
  </si>
  <si>
    <t>2.1.2.6</t>
  </si>
  <si>
    <t>2.1.2.7</t>
  </si>
  <si>
    <t>2.1.2.8</t>
  </si>
  <si>
    <t>2.1.2.9</t>
  </si>
  <si>
    <t>2.1.3.1</t>
  </si>
  <si>
    <t>2.1.3.2</t>
  </si>
  <si>
    <t>2.2</t>
  </si>
  <si>
    <t>2.2.1</t>
  </si>
  <si>
    <t>2.2.1.1</t>
  </si>
  <si>
    <t>2.3</t>
  </si>
  <si>
    <t>2.3.1</t>
  </si>
  <si>
    <t>2.3.1.1</t>
  </si>
  <si>
    <t>2.3.1.2</t>
  </si>
  <si>
    <t>2.3.1.3</t>
  </si>
  <si>
    <t>2.3.1.4</t>
  </si>
  <si>
    <t>2.3.1.5</t>
  </si>
  <si>
    <t>3.1</t>
  </si>
  <si>
    <t>3.1.1</t>
  </si>
  <si>
    <t>3.1.1.1</t>
  </si>
  <si>
    <t>3.1.1.2</t>
  </si>
  <si>
    <t>3.1.1.3</t>
  </si>
  <si>
    <t>3.1.1.4</t>
  </si>
  <si>
    <t>3.1.1.5</t>
  </si>
  <si>
    <t>3.1.1.6</t>
  </si>
  <si>
    <t>3.1.1.7</t>
  </si>
  <si>
    <t>3.1.1.8</t>
  </si>
  <si>
    <t>3.2</t>
  </si>
  <si>
    <t>3.2.1</t>
  </si>
  <si>
    <t>3.2.1.1</t>
  </si>
  <si>
    <t>3.2.1.4</t>
  </si>
  <si>
    <t>3.2.1.6</t>
  </si>
  <si>
    <t>3.2.1.8</t>
  </si>
  <si>
    <t>3.2.1.9</t>
  </si>
  <si>
    <t>3.2.1.10</t>
  </si>
  <si>
    <t>3.2.1.11</t>
  </si>
  <si>
    <t>3.2.1.12</t>
  </si>
  <si>
    <t>3.2.2</t>
  </si>
  <si>
    <t>3.2.2.1</t>
  </si>
  <si>
    <t>3.2.2.2</t>
  </si>
  <si>
    <t>3.2.2.3</t>
  </si>
  <si>
    <t>3.2.2.4</t>
  </si>
  <si>
    <t>3.2.2.5</t>
  </si>
  <si>
    <t>3.2.2.6</t>
  </si>
  <si>
    <t>3.2.2.8</t>
  </si>
  <si>
    <t>3.2.2.9</t>
  </si>
  <si>
    <t>3.2.2.10</t>
  </si>
  <si>
    <t>3.2.2.15</t>
  </si>
  <si>
    <t>3.2.3</t>
  </si>
  <si>
    <t>3.2.3.1</t>
  </si>
  <si>
    <t>3.2.3.4</t>
  </si>
  <si>
    <t>3.2.3.5</t>
  </si>
  <si>
    <t>3.2.3.6</t>
  </si>
  <si>
    <t>3.2.3.7</t>
  </si>
  <si>
    <t>3.3</t>
  </si>
  <si>
    <t>3.3.1</t>
  </si>
  <si>
    <t>3.3.1.1</t>
  </si>
  <si>
    <t>3.3.1.2</t>
  </si>
  <si>
    <t>3.3.1.4</t>
  </si>
  <si>
    <t>3.3.1.5</t>
  </si>
  <si>
    <t>3.3.1.6</t>
  </si>
  <si>
    <t>3.3.1.7</t>
  </si>
  <si>
    <t>3.3.1.9</t>
  </si>
  <si>
    <t>3.3.1.10</t>
  </si>
  <si>
    <t>3.3.1.11</t>
  </si>
  <si>
    <t>3.3.1.12</t>
  </si>
  <si>
    <t>4.1.1.4</t>
  </si>
  <si>
    <t>4.2.1.2</t>
  </si>
  <si>
    <t>4.2.1.5</t>
  </si>
  <si>
    <t>4.2.1.6</t>
  </si>
  <si>
    <t>4.3.1.2</t>
  </si>
  <si>
    <t>5.1</t>
  </si>
  <si>
    <t>5.1.1</t>
  </si>
  <si>
    <t>5.1.1.2</t>
  </si>
  <si>
    <t>5.1.1.3</t>
  </si>
  <si>
    <t>5.1.1.4</t>
  </si>
  <si>
    <t>5.1.1.6</t>
  </si>
  <si>
    <t>5.1.1.7</t>
  </si>
  <si>
    <t>5.1.1.8</t>
  </si>
  <si>
    <t>5.1.1.9</t>
  </si>
  <si>
    <t>5.1.1.10</t>
  </si>
  <si>
    <t>5.1.1.11</t>
  </si>
  <si>
    <t>5.1.1.12</t>
  </si>
  <si>
    <t>5.1.1.13</t>
  </si>
  <si>
    <t>5.1.1.14</t>
  </si>
  <si>
    <t>5.1.1.16</t>
  </si>
  <si>
    <t>5.1.1.17</t>
  </si>
  <si>
    <t>5.1.2</t>
  </si>
  <si>
    <t>5.1.2.1</t>
  </si>
  <si>
    <t>5.1.2.2</t>
  </si>
  <si>
    <t>5.1.2.4</t>
  </si>
  <si>
    <t>5.2</t>
  </si>
  <si>
    <t>5.2.1</t>
  </si>
  <si>
    <t>5.2.1.1</t>
  </si>
  <si>
    <t>5.2.1.2</t>
  </si>
  <si>
    <t>5.2.1.4</t>
  </si>
  <si>
    <t>5.2.1.6</t>
  </si>
  <si>
    <t>5.2.2</t>
  </si>
  <si>
    <t>5.2.2.1</t>
  </si>
  <si>
    <t>5.2.2.2</t>
  </si>
  <si>
    <t>5.2.2.3</t>
  </si>
  <si>
    <t>5.2.2.4</t>
  </si>
  <si>
    <t>5.3</t>
  </si>
  <si>
    <t>5.3.1</t>
  </si>
  <si>
    <t>5.3.1.1</t>
  </si>
  <si>
    <t>5.3.1.2</t>
  </si>
  <si>
    <t>5.3.1.3</t>
  </si>
  <si>
    <t>5.3.1.4</t>
  </si>
  <si>
    <t>5.3.1.5</t>
  </si>
  <si>
    <t>5.3.1.6</t>
  </si>
  <si>
    <t>5.4</t>
  </si>
  <si>
    <t>5.4.1</t>
  </si>
  <si>
    <t>5.4.1.1</t>
  </si>
  <si>
    <t>5.4.1.2</t>
  </si>
  <si>
    <t>5.4.1.3</t>
  </si>
  <si>
    <t>5.4.1.4</t>
  </si>
  <si>
    <t>6.1.1.4</t>
  </si>
  <si>
    <t>6.1.1.5</t>
  </si>
  <si>
    <t>6.2.1.4</t>
  </si>
  <si>
    <t>6.2.1.8</t>
  </si>
  <si>
    <t>6.2.2.3</t>
  </si>
  <si>
    <t>6.3.2.2</t>
  </si>
  <si>
    <t>6.3.2.5</t>
  </si>
  <si>
    <t>6.4.1.3</t>
  </si>
  <si>
    <t>6.5.1.1</t>
  </si>
  <si>
    <t>6.5.1.2</t>
  </si>
  <si>
    <t>6.5.1.7</t>
  </si>
  <si>
    <t>7.1.1.1</t>
  </si>
  <si>
    <t>7.1.1.2</t>
  </si>
  <si>
    <t>7.1.1.3</t>
  </si>
  <si>
    <t>7.1.1.4</t>
  </si>
  <si>
    <t>7.1.1.5</t>
  </si>
  <si>
    <t>7.1.1.6</t>
  </si>
  <si>
    <t>7.1.1.7</t>
  </si>
  <si>
    <t>7.1.1.8</t>
  </si>
  <si>
    <t>7.1.1.9</t>
  </si>
  <si>
    <t>7.1.1.10</t>
  </si>
  <si>
    <t>7.1.1.11</t>
  </si>
  <si>
    <t>7.1.1.12</t>
  </si>
  <si>
    <t>7.1.1.13</t>
  </si>
  <si>
    <t>7.1.1.14</t>
  </si>
  <si>
    <t>7.1.1.18</t>
  </si>
  <si>
    <t>7.1.2.1</t>
  </si>
  <si>
    <t>7.1.2.2</t>
  </si>
  <si>
    <t>7.1.2.3</t>
  </si>
  <si>
    <t>7.1.2.4</t>
  </si>
  <si>
    <t>7.1.2.5</t>
  </si>
  <si>
    <t>7.2</t>
  </si>
  <si>
    <t>7.2.1</t>
  </si>
  <si>
    <t>7.2.1.1</t>
  </si>
  <si>
    <t>7.2.1.2</t>
  </si>
  <si>
    <t>7.2.1.3</t>
  </si>
  <si>
    <t>7.2.1.4</t>
  </si>
  <si>
    <t>7.2.1.5</t>
  </si>
  <si>
    <t>7.2.1.6</t>
  </si>
  <si>
    <t>7.2.1.7</t>
  </si>
  <si>
    <t>7.2.1.8</t>
  </si>
  <si>
    <t>7.2.1.9</t>
  </si>
  <si>
    <t>7.2.1.10</t>
  </si>
  <si>
    <t>7.2.1.11</t>
  </si>
  <si>
    <t>x</t>
  </si>
  <si>
    <t>2.1.1.1</t>
  </si>
  <si>
    <t>2.1.1.2</t>
  </si>
  <si>
    <t>2.1.1.3</t>
  </si>
  <si>
    <t>2.1.1.4</t>
  </si>
  <si>
    <t>2.1.1.5</t>
  </si>
  <si>
    <t>2.1.1.6</t>
  </si>
  <si>
    <t>2.1.1.7</t>
  </si>
  <si>
    <t>2.1.1.8</t>
  </si>
  <si>
    <t>Plancher et Dalle / Réutilisation de matériaux existant</t>
  </si>
  <si>
    <t>Plancher et Dalle / Utilisation de matériaux intermédiaire en quantité notable (&gt;20%)</t>
  </si>
  <si>
    <t>Plancher et Dalle / Utilisation de matériaux intermédiaire en quasi totalité (&gt;80%)</t>
  </si>
  <si>
    <t>Plancher et Dalle / Utilisation de matériaux bisourcés/premiers en quantité notable (&gt;20%)</t>
  </si>
  <si>
    <t>Plancher et Dalle / Utilisation de matériaux bisourcés/premiers en quasi totalité (&gt;80%)</t>
  </si>
  <si>
    <t>Plancher et Dalle / Issu de filière locale</t>
  </si>
  <si>
    <t>Structure porteuse / Réutilisation de matériaux existant</t>
  </si>
  <si>
    <t>Structure porteuse / Utilisation de matériaux intermédiaire en quantité notable (&gt;20%)</t>
  </si>
  <si>
    <t>Structure porteuse  / Utilisation de matériaux intermédiaire en quasi totalité (&gt;80%)</t>
  </si>
  <si>
    <t>Structure porteuse  / Utilisation de matériaux bisourcés/premiers en quantité notable (&gt;20%)</t>
  </si>
  <si>
    <t>Structure porteuse  / Utilisation de matériaux bisourcés/premiers en quasi totalité (&gt;80%)</t>
  </si>
  <si>
    <t>Structure porteuse  / Issu de filière locale</t>
  </si>
  <si>
    <t>Charpente / Réutilisation de matériaux existant</t>
  </si>
  <si>
    <t>Charpente   / Issu de filière locale</t>
  </si>
  <si>
    <t>Charpente / En bois en quantité notable (&gt;20%)</t>
  </si>
  <si>
    <t>Charpente   / En bois en quasi totalité (&gt;80%)</t>
  </si>
  <si>
    <t xml:space="preserve">Isolation et membrane des murs </t>
  </si>
  <si>
    <t>Isolation et membrane des murs / Utilisation de matériaux intermédiaire en quantité notable (&gt;20%)</t>
  </si>
  <si>
    <t>Isolation et membrane des murs  / Utilisation de matériaux intermédiaire en quasi totalité (&gt;80%)</t>
  </si>
  <si>
    <t>Isolation et membrane des murs  / Issu de filière locale</t>
  </si>
  <si>
    <t>Isolation et membrane de la toiture / Utilisation de matériaux intermédiaire en quantité notable (&gt;20%)</t>
  </si>
  <si>
    <t>Isolation et membrane de la toiture / Utilisation de matériaux intermédiaire en quasi totalité (&gt;80%)</t>
  </si>
  <si>
    <t>Isolation et membrane de la toiture  / Issu de filière locale</t>
  </si>
  <si>
    <t>Isolation et membrane du plancher bas / Utilisation de matériaux intermédiaire en quantité notable (&gt;20%)</t>
  </si>
  <si>
    <t>Isolation et membrane du plancher bas / Utilisation de matériaux intermédiaire en quasi totalité (&gt;80%)</t>
  </si>
  <si>
    <t>Isolation et membrane du plancher bas / Issu de filière locale</t>
  </si>
  <si>
    <t xml:space="preserve">Isolation et membrane de la toiture </t>
  </si>
  <si>
    <t xml:space="preserve">Isolation et membrane du plancher bas </t>
  </si>
  <si>
    <t>Menuiseries extérieures bois-alu en quasi totalité (&gt;80%)</t>
  </si>
  <si>
    <t>Menuiseries extérieures bois-alu en quantité notable (&gt;20%)</t>
  </si>
  <si>
    <t>Menuiseries extérieures bois en quantité notable (&gt;20%)</t>
  </si>
  <si>
    <t>Menuiseries extérieures bois en quasi totalité (&gt;80%)</t>
  </si>
  <si>
    <t>Menuiseries extérieures / Issu de filière locale</t>
  </si>
  <si>
    <t xml:space="preserve">Couvertures en matériaux - Premiers / biosourcés / Toiture Végétalisée en quantité notable (&gt;20%) </t>
  </si>
  <si>
    <t>Couvertures en matériaux - Premiers / biosourcés / Toiture Végétalisée  en quasi totalité (&gt;80%)</t>
  </si>
  <si>
    <t>Couvertures Issu de filière locale</t>
  </si>
  <si>
    <t> Le projet permet par exemple de créer des logements dans un secteur d'activité ou inversement de l'activité ou des services dans un secteur résentiel.</t>
  </si>
  <si>
    <t>Est considéré comme commerce alimentaire tout type de boulangerie, charcuterie, primeur, épicerie, superette, supermarché, Est considéré comme service de restauration tout type de restaurant, cantine, snack, … accessible aux futurs usagers du bâtiment (ex : une cantine scolaire n’est pas considérée comme accessible aux salariés d’une entreprise).</t>
  </si>
  <si>
    <t>Est considéré comme service, tout type de service public ou privé, tel que poste, mairie, banque, assurance, … (hors restauration, établissements de santé et scolaires, qui sont valorisés par ailleurs).</t>
  </si>
  <si>
    <t>Est considéré comme équipement culturel tout type de bibliothèque, cinéma, théâtre, musée. Est considéré comme équipement de loisirs:Tout type d’équipement sportif (terrain de foot, piscine, …), Tout type d’espace de détente (plages, sites naturels, parcours de randonnées, parc d’attractions, jardin d’enfants, …).</t>
  </si>
  <si>
    <t xml:space="preserve">On considère un espace planté public, un espace arboré comportant à minima une zone pour s'asseoir.  </t>
  </si>
  <si>
    <t>Sont considérées comme « sécurisées » tous les cheminements piétons matériellement séparés des voies de transports dédiées aux véhicules motorisés.</t>
  </si>
  <si>
    <t>Sont considérées comme « pistes cyclables » tout type de voies strictement dédiées à la circulation des vélos et tout autre mode de transport non piéton et non motorisés (rollers, patinettes, skateboard…). Elles doivent être existantes et reliées directement au projet, ou crées dans le cadre du projet. Les alentours du projets doivent également être compatible avec la pratique du vélo (faible densité de circulation, ...)</t>
  </si>
  <si>
    <t>Le système de ventilation est régulièrement entrenu :  remplacement périodique des filtres prévu dans le cadre d'un contrat de maintenance, nettoyage des bouches de ventilation deux fois par an, nettoyage et inespection du réseau aéraulique une fois par an</t>
  </si>
  <si>
    <t>Contrôle du système de ventilation : inspection et nettoyage des réseaux avant d’installer les registres, les grilles et les diffuseurs, absence de défaut d’étanchéité au niveau des raccords, montage des filtres étanches et contrôle des débits de ventilation pour s'assurer du respect des débits réglementaires. Une mesure de QAI est effectuée avant occupation (COV, à minima : formaldhéyde et benzène et COVT)</t>
  </si>
  <si>
    <t xml:space="preserve">Remise d'un livret usager indiquant l'importance du choix du mobilier et également des produits d'entretien (Les produits utilisés sont labellisés, Le nettoyage est effectué à distance des heures d'occupation ou une surventilation est effectuée (ouverture des fenêtres). </t>
  </si>
  <si>
    <t>Le stockage des matériaux garantit la protection contre l'humidité.  Le stockage des systèmes techniques garantit la protection contre les poussières (gaines calfeutrées)</t>
  </si>
  <si>
    <t>Un élément solaire passif consiste en un dispositif architectural permettant de valoriser les apports solaires gratuits et ainsi limiter le recours à de la production de chaleur (actif). </t>
  </si>
  <si>
    <t>Justifications et/ou référence document justificatif</t>
  </si>
  <si>
    <t>On entend par « pollution lumineuse » les méfaits non négligeables de l’éclairage nocturne sur le fonctionnement des écosystèmes.</t>
  </si>
  <si>
    <t>Présence de matériaux non transformés récupérés d'un autre bâtiment (gravois, gravats, menuiseries, éléments de plomberie, chaudière, parquets, plinthes, parefeuille, poutres, solives, IPN etc) </t>
  </si>
  <si>
    <t xml:space="preserve"> Ce moyen est validé par la fourniture de l’étude préalable énergétique (chauffage) plus schéma de principe.</t>
  </si>
  <si>
    <t xml:space="preserve">Ce moyen est validé si le maître d’ouvrage fournit l’engagement qu’il prévoit des ampoules basses consommation (minimum 80 lumen/watts) sur ses équipements. Le maître d’ouvrage qui ne fournit pas ces ampoules ne peut cocher ce moyen. </t>
  </si>
  <si>
    <t>Ce moyen est supposé validé si le maître d’ouvrage justifie d’une étude résumé, solaire ou bois, qui prouve que plus de 50% des besoins sont fournis par les ENR. Ceci est aussi possible avec une PAC dont le COP annuel est supérieur à 5,16 (ou encore 2,58*2). De même avec des récupérations de chaleurs perdues.</t>
  </si>
  <si>
    <t>Ce moyen est validé si le CCTP du lot Plomberie intègre un ou plusieurs réducteurs de pression sur les canalisations d’arrivée d’eau potable du projet. La réduction de la pression de 5 à 3 bars permet une économie annuelle d’1/5 de la consommation à durée équivalente d’utilisation des robinetteries.</t>
  </si>
  <si>
    <t>Les besoins en eau d’arrosage sont inférieurs à 3l/m2/mois en période estivale ou les besoins en eau d’arrosage sont supérieurs à 3l/m2/mois en période estivale et sont couverts par une eau non potable issue de la récupération (eaux grises non polluées, eaux noires dépolluées, eaux pluviales, condensats reminéralisés…)</t>
  </si>
  <si>
    <t xml:space="preserve"> Pour valider le moyen, la surface non construite imperméabilisée doit être nulle. Dans le cas contraire, elle doit être compensée à surface équivalente par I. des façades ou toitures végétales sur le bâtiment pour drainage et rétention partielle. II. la suppression d’anciennes surfaces imperméables sur la parcelle • Pour les façades/toiture végétales, il n’est pas imposé d’épaisseur de substrat, en revanche ces choix devront tenir compte des conditions climatiques locales (précipitations, périodes de sécheresse…) et des contraintes techniques liées au bâtiment (structure porteuse, pente du toit, …). Exemples de surfaces non bâties : espaces verts en pleine terre, parking, cour d’école, voies de circulation internes sur la parcelle, … Exemples de revêtements perméables ou semi-perméables : graviers, clapissette, pavés drainants non jointés, calade, dalles alvéolaires, …</t>
  </si>
  <si>
    <t>Réaliser un CCTP qui indique du mobilier et revetêment intérieur sans polluant. Idem cahier des charges preneur. Indiquer que les materiaux ne necessitent pas de produits toxiques pour l'entretien.  Remise d'un livret usager précisant ces notions. On peut également utiliser des plantes depolluantes.Les matériaux de revêtement intérieur sont labellisés (EcoLabel Européen, ange bleu, greenguard, ...) Les matériaux de revêtement intérieur ne contiennent pas de perturbateurs endocriniens (COSV : phtalates, ...)</t>
  </si>
  <si>
    <t>L'équipe précisera, par exemple, ses choix de  l'emplacement du(des) bâtiment(s) et des orientations sur la parcelle. Toutes les sources de bruit sont identifiées et évaluées (mesures ou données officielles extrapolées pour le terrain d’assiette) et le bâtiment est orienté, implanté et traité de manière à réduire le niveau d’exposition des façades et des espaces extérieurs aux bruits.</t>
  </si>
  <si>
    <t>Une étude acoustique est menée durant la conception et confirmée avant la livraison de l’ouvrage par des mesures :Au clos-couvert pour les nuisances extérieures. Après les corps d’état secondaires pour les nuisances intérieures.</t>
  </si>
  <si>
    <t>Est considéré comme locaux à occupation prolongée tout espace clos dont l’occupation est supérieure à 4h/jour. Chacun de ces espaces devra disposer d’une ouverture sur l’extérieur ou sur un puits de lumière (pour moins de 10% de la surface utile ou habitable totale)s</t>
  </si>
  <si>
    <t xml:space="preserve">Informations complémentaires </t>
  </si>
  <si>
    <t xml:space="preserve">Ce moyen est réputé validé si les pièces à usages prolongés sont écartées : i. de plus 10m d’un transformateur d’électricité, ii. de plus de 250m d’une ligne Très Haute Tension de 400kV, iii. de plus de 150m d’une ligne Très Haute Tension de 225kV, iv. de plus de 100m d’une ligne Haute Tension de 90kV et 63kV, v. de plus de 40m d’une ligne Moyenne Tension de 20kV, vi. de plus de 10m d’une ligne Basse Tension de 220V, vii. de plus de 50m d’une voie ferrée (trains classiques), viii. de plus de 100m d’une voie ferrée de TGV. La protection peut se faire via une cage de faraday. </t>
  </si>
  <si>
    <t xml:space="preserve"> les futurs occupants ou des associations/ collectifs représentant la typologie d’occupants sont consultés en phase de programmation pour : i. Identifier les besoins ii. Mettre en valeur les attentes et appréhensions iii. Anticiper les éventuelles problématiques d’usage et de fonctionnement</t>
  </si>
  <si>
    <t xml:space="preserve"> les futurs utilisateurs recevront l’information nécessaire à la bonne utilisation et à la maintenance des sytèmes et équipments grâce à : i. Une séance de visite / explication / présentation du bâtiment ii. Un guide d’utilisation iii. Un livret de suivi du fonctionnement (consommations et régulation) iv. Un carnet de maintenance comprenant les prestations attendues, leur fréquence et les prestations complémentaires imprévues</t>
  </si>
  <si>
    <t xml:space="preserve">les futurs utilisateurs seront sensibilisés aux éco-gestes à pratiquer au quotidien grâce à : i. Une journée a minima de sensibilisation ii. Une demi-journée dédiée aux systèmes mutualisés le cas échéant iii. Une demi-journée dédiée au compostage, le cas échéant iv. Une journée de retour sur usage au bout de deux années (bilan des consommations, gestion des conforts, efficacité des systèmes et équipements, etc…) </t>
  </si>
  <si>
    <t>Il est possible d’agrandir comme de réduire les espaces du bâtiment sans avoir à intervenir sur la structure et de faire évoluer les locaux et leurs fonctions b. Il convient de produire un système constructif qui s’appuie sur un jeu de trames calibrées pour coller parfaitement aux dimensions industrielles ou artisanales des matériaux assurant ainsi une économie d’échelle non négligeable mais aussi et surtout une reproductibilité du système pour des surfaces adaptées aux besoins de chaque utilisateur. Il est important d’entrevoir aujourd’hui la capacité à s’organiser et avoir un contenant spécifique avec un espace aménageable générique qui prévaut. Chaque immeuble doit avoir son identité qui se construit jusqu’aux espaces communs, les autres espaces devenant des zones techniques semblables aux plateformes logistiques. La valeur architecturale des bâtiments augmente, l’aménageabilité des espaces tend à devenir plus générique.</t>
  </si>
  <si>
    <t>Les écrans des compteurs (ou interface de restitution) sont disposés de manière à être facilement visibles par l'usager et les données facilement accessibles par l’exploitant et pilotes externe</t>
  </si>
  <si>
    <t xml:space="preserve">Le projet intègre l'installation d'équipements de bornes de recharges électriques communicante </t>
  </si>
  <si>
    <t>Permettant de ne pas charger en période de pointe par exemple</t>
  </si>
  <si>
    <t>Critères ajoutés</t>
  </si>
  <si>
    <t>Critères modifiés</t>
  </si>
  <si>
    <t xml:space="preserve">Critères Réalisation </t>
  </si>
  <si>
    <t>Critères Usage</t>
  </si>
  <si>
    <t xml:space="preserve">En phase d'avant projet, une étude a été réalisée afin de comparer différentes propositions architecturales et leurs impacts sur les besoins d'éclairage, de chauffage et de refroidissement. </t>
  </si>
  <si>
    <t>Tous les mois, une réunion est organisée sur chantier pour former, sensibiliser les intervenants à la démarche BD2M en cours et aux implications sur leurs missions</t>
  </si>
  <si>
    <t>*</t>
  </si>
  <si>
    <t>SOCIAL ET ECONOMIE</t>
  </si>
  <si>
    <t>GESTION DE PROJET</t>
  </si>
  <si>
    <t>En cas de déconstruction, les matériaux et équipements démontés sont revalorisés ou réutilisés.  (ou il n'y a pas de déconstruction)</t>
  </si>
  <si>
    <t>Isolation et membrane des murs  / Utilisation de matériaux biosourcés/premiers en quantité notable (&gt;20%)</t>
  </si>
  <si>
    <t>Isolation et membrane des murs  / Utilisation de matériaux biosourcés/premiers en quasi totalité (&gt;80%)</t>
  </si>
  <si>
    <t>Isolation et membrane de la toiture  / Utilisation de matériaux biosourcés/premiers en quantité notable (&gt;20%)</t>
  </si>
  <si>
    <t>Isolation et membrane de la toiture  / Utilisation de matériaux biosourcés/premiers en quasi totalité (&gt;80%)</t>
  </si>
  <si>
    <t>Isolation et membrane du plancher bas / Utilisation de matériaux biosourcés/premiers en quantité notable (&gt;20%)</t>
  </si>
  <si>
    <t>Isolation et membrane du plancher bas / Utilisation de matériaux biosourcés/premiers en quasi totalité (&gt;80%)</t>
  </si>
  <si>
    <t>Des ascenseurs à basse consommation sont retenus et les circulations sont concues pour diminuer le nombre d'ascenseurs</t>
  </si>
  <si>
    <t xml:space="preserve">Un plan de vérification avec étalonnage est prévu pour les GTC/GTB accompagné d'une phase non négligeable de test. </t>
  </si>
  <si>
    <t>Planification du projet BD2M</t>
  </si>
  <si>
    <t xml:space="preserve">Une étude d'impact environnementale est réalisée. </t>
  </si>
  <si>
    <t xml:space="preserve">Un planning de gestion des approvisionnement est mis en place et respecté. </t>
  </si>
  <si>
    <t>REFERENTIEL BD2M_ Tertiaire_Neuf_V0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</si>
</sst>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ont>
    <font>
      <b/>
      <sz val="14"/>
      <color rgb="FF000000"/>
      <name val="Calibri"/>
      <family val="2"/>
    </font>
    <font>
      <sz val="11"/>
      <color rgb="FF000000"/>
      <name val="Calibri"/>
      <family val="2"/>
    </font>
    <font>
      <b/>
      <sz val="11"/>
      <color rgb="FF000000"/>
      <name val="Calibri"/>
      <family val="2"/>
    </font>
    <font>
      <sz val="11"/>
      <name val="Calibri"/>
      <family val="2"/>
    </font>
    <font>
      <sz val="11"/>
      <color rgb="FF000000"/>
      <name val="Calibri"/>
      <family val="2"/>
    </font>
    <font>
      <b/>
      <sz val="11"/>
      <color theme="0"/>
      <name val="Calibri"/>
      <family val="2"/>
      <scheme val="minor"/>
    </font>
    <font>
      <b/>
      <i/>
      <sz val="22"/>
      <color theme="0"/>
      <name val="Calibri"/>
      <family val="2"/>
      <scheme val="minor"/>
    </font>
    <font>
      <b/>
      <sz val="18"/>
      <color rgb="FF000000"/>
      <name val="Calibri"/>
      <family val="2"/>
    </font>
    <font>
      <sz val="11"/>
      <color theme="0"/>
      <name val="Calibri"/>
      <family val="2"/>
    </font>
  </fonts>
  <fills count="13">
    <fill>
      <patternFill patternType="none"/>
    </fill>
    <fill>
      <patternFill patternType="gray125"/>
    </fill>
    <fill>
      <patternFill patternType="solid">
        <fgColor rgb="FFE46D0A"/>
        <bgColor rgb="FF000000"/>
      </patternFill>
    </fill>
    <fill>
      <patternFill patternType="solid">
        <fgColor rgb="FFFAC090"/>
        <bgColor rgb="FF000000"/>
      </patternFill>
    </fill>
    <fill>
      <patternFill patternType="solid">
        <fgColor rgb="FFFFFFCC"/>
        <bgColor rgb="FF000000"/>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6" tint="-0.249977111117893"/>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24">
    <xf numFmtId="0" fontId="0" fillId="0" borderId="0" xfId="0"/>
    <xf numFmtId="0" fontId="0" fillId="0" borderId="1" xfId="0" applyBorder="1" applyAlignment="1">
      <alignment wrapText="1"/>
    </xf>
    <xf numFmtId="0" fontId="2" fillId="0" borderId="1" xfId="0" applyFont="1" applyBorder="1" applyAlignment="1">
      <alignment wrapText="1"/>
    </xf>
    <xf numFmtId="0" fontId="0" fillId="2" borderId="1" xfId="0" applyFill="1" applyBorder="1" applyAlignment="1">
      <alignment wrapText="1"/>
    </xf>
    <xf numFmtId="0" fontId="0" fillId="0" borderId="1" xfId="0" applyBorder="1"/>
    <xf numFmtId="0" fontId="2" fillId="3" borderId="1" xfId="0" applyFont="1" applyFill="1" applyBorder="1" applyAlignment="1">
      <alignment wrapText="1"/>
    </xf>
    <xf numFmtId="0" fontId="2" fillId="0" borderId="1" xfId="0" applyFont="1" applyBorder="1"/>
    <xf numFmtId="0" fontId="0" fillId="4" borderId="1" xfId="0" applyFill="1" applyBorder="1" applyAlignment="1">
      <alignment wrapText="1"/>
    </xf>
    <xf numFmtId="0" fontId="0" fillId="3" borderId="1" xfId="0" applyFill="1" applyBorder="1" applyAlignment="1">
      <alignment wrapText="1"/>
    </xf>
    <xf numFmtId="0" fontId="2" fillId="4" borderId="1" xfId="0" applyFont="1" applyFill="1" applyBorder="1" applyAlignment="1">
      <alignment wrapText="1"/>
    </xf>
    <xf numFmtId="0" fontId="0" fillId="0" borderId="1" xfId="0" applyBorder="1" applyAlignment="1">
      <alignment horizontal="left"/>
    </xf>
    <xf numFmtId="0" fontId="2" fillId="0" borderId="1" xfId="0" applyFont="1" applyBorder="1" applyAlignment="1">
      <alignment horizontal="left" wrapText="1"/>
    </xf>
    <xf numFmtId="0" fontId="0" fillId="0" borderId="1" xfId="0" applyBorder="1" applyAlignment="1">
      <alignment horizontal="left" wrapText="1"/>
    </xf>
    <xf numFmtId="0" fontId="0" fillId="0" borderId="1" xfId="0" applyFill="1" applyBorder="1" applyAlignment="1">
      <alignment wrapText="1"/>
    </xf>
    <xf numFmtId="0" fontId="2" fillId="0" borderId="1" xfId="0" applyFont="1" applyFill="1" applyBorder="1" applyAlignment="1">
      <alignment wrapText="1"/>
    </xf>
    <xf numFmtId="0" fontId="0" fillId="0" borderId="0" xfId="0" applyBorder="1"/>
    <xf numFmtId="0" fontId="0" fillId="0" borderId="0" xfId="0" applyBorder="1" applyAlignment="1">
      <alignment wrapText="1"/>
    </xf>
    <xf numFmtId="0" fontId="0" fillId="0" borderId="0" xfId="0" applyFill="1" applyBorder="1"/>
    <xf numFmtId="0" fontId="0" fillId="0" borderId="0" xfId="0" applyBorder="1" applyAlignment="1">
      <alignment horizontal="left" wrapText="1"/>
    </xf>
    <xf numFmtId="0" fontId="0" fillId="2" borderId="1" xfId="0" applyFill="1" applyBorder="1"/>
    <xf numFmtId="0" fontId="0" fillId="3" borderId="1" xfId="0" applyFill="1" applyBorder="1"/>
    <xf numFmtId="0" fontId="0" fillId="4" borderId="1" xfId="0" applyFill="1" applyBorder="1"/>
    <xf numFmtId="0" fontId="0" fillId="0" borderId="1" xfId="0" applyFill="1" applyBorder="1"/>
    <xf numFmtId="0" fontId="4" fillId="0" borderId="1" xfId="0" applyFont="1" applyBorder="1" applyAlignment="1">
      <alignment horizontal="left" wrapText="1"/>
    </xf>
    <xf numFmtId="0" fontId="2" fillId="0" borderId="1" xfId="0" applyFont="1" applyBorder="1" applyAlignment="1">
      <alignment horizontal="left"/>
    </xf>
    <xf numFmtId="0" fontId="0" fillId="0" borderId="0" xfId="0" applyFill="1"/>
    <xf numFmtId="0" fontId="2" fillId="7" borderId="1" xfId="0" applyFont="1" applyFill="1" applyBorder="1" applyAlignment="1">
      <alignment wrapText="1"/>
    </xf>
    <xf numFmtId="0" fontId="0" fillId="7" borderId="1" xfId="0" applyFill="1" applyBorder="1" applyAlignment="1">
      <alignment wrapText="1"/>
    </xf>
    <xf numFmtId="0" fontId="0" fillId="0" borderId="0" xfId="0" applyAlignment="1">
      <alignment wrapText="1"/>
    </xf>
    <xf numFmtId="0" fontId="0" fillId="0" borderId="0" xfId="0" applyAlignment="1">
      <alignment horizontal="center" vertical="center"/>
    </xf>
    <xf numFmtId="0" fontId="6" fillId="6" borderId="0" xfId="0" applyFont="1" applyFill="1" applyAlignment="1">
      <alignment horizontal="center" vertical="center"/>
    </xf>
    <xf numFmtId="2" fontId="7" fillId="6" borderId="0" xfId="0" applyNumberFormat="1" applyFont="1" applyFill="1" applyAlignment="1">
      <alignment horizontal="center" vertical="center"/>
    </xf>
    <xf numFmtId="0" fontId="0" fillId="9" borderId="1" xfId="0" applyFill="1" applyBorder="1"/>
    <xf numFmtId="0" fontId="3" fillId="10" borderId="1" xfId="0" applyFont="1" applyFill="1" applyBorder="1"/>
    <xf numFmtId="0" fontId="0" fillId="5" borderId="0" xfId="0" applyFill="1"/>
    <xf numFmtId="0" fontId="1" fillId="5" borderId="0" xfId="0" applyFont="1" applyFill="1" applyBorder="1"/>
    <xf numFmtId="0" fontId="0" fillId="5" borderId="0" xfId="0" applyFill="1" applyBorder="1"/>
    <xf numFmtId="0" fontId="3" fillId="0" borderId="1" xfId="0" applyFont="1" applyFill="1" applyBorder="1"/>
    <xf numFmtId="0" fontId="2" fillId="0" borderId="1" xfId="0" applyFont="1" applyFill="1" applyBorder="1"/>
    <xf numFmtId="0" fontId="2" fillId="0" borderId="1" xfId="0" applyFont="1" applyFill="1" applyBorder="1" applyAlignment="1">
      <alignment horizontal="left"/>
    </xf>
    <xf numFmtId="0" fontId="0" fillId="5" borderId="0" xfId="0" applyFill="1" applyAlignment="1">
      <alignment horizontal="center" vertical="center"/>
    </xf>
    <xf numFmtId="0" fontId="0" fillId="5" borderId="0" xfId="0" applyFill="1" applyBorder="1" applyAlignment="1">
      <alignment horizontal="center" vertical="center"/>
    </xf>
    <xf numFmtId="0" fontId="0" fillId="0" borderId="0" xfId="0" applyBorder="1" applyAlignment="1">
      <alignment horizontal="center" vertical="center"/>
    </xf>
    <xf numFmtId="0" fontId="3" fillId="1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2"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2" fontId="0" fillId="4" borderId="1" xfId="0" applyNumberForma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2" fontId="0" fillId="3"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5" borderId="1" xfId="0"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0" borderId="1" xfId="0" applyBorder="1" applyAlignment="1">
      <alignment horizontal="center" vertical="center"/>
    </xf>
    <xf numFmtId="2" fontId="2" fillId="4" borderId="1"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2" fontId="2" fillId="0" borderId="1" xfId="0" applyNumberFormat="1" applyFont="1" applyBorder="1" applyAlignment="1">
      <alignment horizontal="center" vertical="center" wrapText="1"/>
    </xf>
    <xf numFmtId="2" fontId="0" fillId="2" borderId="1" xfId="1" applyNumberFormat="1" applyFont="1" applyFill="1" applyBorder="1" applyAlignment="1">
      <alignment horizontal="center" vertical="center" wrapText="1"/>
    </xf>
    <xf numFmtId="2" fontId="0" fillId="0" borderId="0" xfId="0" applyNumberFormat="1" applyAlignment="1">
      <alignment horizontal="center" vertical="center"/>
    </xf>
    <xf numFmtId="2" fontId="0" fillId="0" borderId="1" xfId="0" applyNumberFormat="1" applyFill="1" applyBorder="1" applyAlignment="1">
      <alignment horizontal="center" vertical="center" wrapText="1"/>
    </xf>
    <xf numFmtId="2" fontId="4" fillId="0" borderId="1" xfId="0" applyNumberFormat="1" applyFont="1" applyBorder="1" applyAlignment="1">
      <alignment horizontal="center" vertical="center" wrapText="1"/>
    </xf>
    <xf numFmtId="2" fontId="4" fillId="5"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left" wrapText="1"/>
    </xf>
    <xf numFmtId="0" fontId="3" fillId="1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2" fontId="0" fillId="2" borderId="1" xfId="0" applyNumberFormat="1" applyFill="1" applyBorder="1" applyAlignment="1">
      <alignment horizontal="left" vertical="center" wrapText="1"/>
    </xf>
    <xf numFmtId="2" fontId="2" fillId="3" borderId="1" xfId="0" applyNumberFormat="1" applyFont="1" applyFill="1" applyBorder="1" applyAlignment="1">
      <alignment horizontal="left" vertical="center" wrapText="1"/>
    </xf>
    <xf numFmtId="2" fontId="0" fillId="4" borderId="1" xfId="0" applyNumberFormat="1" applyFill="1" applyBorder="1" applyAlignment="1">
      <alignment horizontal="left" vertical="center" wrapText="1"/>
    </xf>
    <xf numFmtId="2" fontId="2" fillId="0" borderId="1" xfId="0" applyNumberFormat="1" applyFont="1" applyBorder="1" applyAlignment="1">
      <alignment horizontal="left" vertical="center" wrapText="1"/>
    </xf>
    <xf numFmtId="2" fontId="0" fillId="0" borderId="1" xfId="0" applyNumberFormat="1" applyBorder="1" applyAlignment="1">
      <alignment horizontal="left" vertical="center" wrapText="1"/>
    </xf>
    <xf numFmtId="2" fontId="0" fillId="3" borderId="1" xfId="0" applyNumberFormat="1" applyFill="1" applyBorder="1" applyAlignment="1">
      <alignment horizontal="left" vertical="center" wrapText="1"/>
    </xf>
    <xf numFmtId="0" fontId="0" fillId="0" borderId="1" xfId="0" applyBorder="1" applyAlignment="1">
      <alignment horizontal="left" vertical="center" wrapText="1"/>
    </xf>
    <xf numFmtId="0" fontId="0" fillId="7" borderId="1" xfId="0" applyFill="1" applyBorder="1" applyAlignment="1">
      <alignment horizontal="left" vertical="center" wrapText="1"/>
    </xf>
    <xf numFmtId="0" fontId="2"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2" borderId="1" xfId="0" applyFill="1" applyBorder="1" applyAlignment="1">
      <alignment horizontal="left" vertical="center" wrapText="1"/>
    </xf>
    <xf numFmtId="2" fontId="0" fillId="0" borderId="1" xfId="0" applyNumberFormat="1" applyFill="1" applyBorder="1" applyAlignment="1">
      <alignment horizontal="left" vertical="center" wrapText="1"/>
    </xf>
    <xf numFmtId="0" fontId="0" fillId="3" borderId="1" xfId="0" applyFill="1" applyBorder="1" applyAlignment="1">
      <alignment horizontal="left" vertical="center" wrapText="1"/>
    </xf>
    <xf numFmtId="0" fontId="0" fillId="4" borderId="1" xfId="0" applyFill="1" applyBorder="1" applyAlignment="1">
      <alignment horizontal="left" vertical="center" wrapText="1"/>
    </xf>
    <xf numFmtId="0" fontId="0" fillId="5" borderId="1" xfId="0" applyFill="1" applyBorder="1" applyAlignment="1">
      <alignment horizontal="left" vertical="center" wrapText="1"/>
    </xf>
    <xf numFmtId="2" fontId="4" fillId="0" borderId="1" xfId="0" applyNumberFormat="1" applyFont="1" applyBorder="1" applyAlignment="1">
      <alignment horizontal="left" vertical="center" wrapText="1"/>
    </xf>
    <xf numFmtId="2" fontId="4" fillId="5" borderId="1" xfId="0" applyNumberFormat="1" applyFont="1" applyFill="1" applyBorder="1" applyAlignment="1">
      <alignment horizontal="left" vertical="center" wrapText="1"/>
    </xf>
    <xf numFmtId="2" fontId="2" fillId="5"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2" fontId="2" fillId="4"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0" fillId="11" borderId="1" xfId="0" applyFill="1" applyBorder="1" applyAlignment="1">
      <alignment wrapText="1"/>
    </xf>
    <xf numFmtId="0" fontId="2" fillId="11" borderId="1" xfId="0" applyFont="1" applyFill="1" applyBorder="1" applyAlignment="1">
      <alignment vertical="center" wrapText="1"/>
    </xf>
    <xf numFmtId="0" fontId="2" fillId="11" borderId="1" xfId="0" applyFont="1" applyFill="1" applyBorder="1" applyAlignment="1">
      <alignment wrapText="1"/>
    </xf>
    <xf numFmtId="0" fontId="4" fillId="11" borderId="1" xfId="0" applyFont="1" applyFill="1" applyBorder="1" applyAlignment="1">
      <alignment wrapText="1"/>
    </xf>
    <xf numFmtId="0" fontId="0" fillId="11" borderId="1" xfId="0" applyFill="1" applyBorder="1"/>
    <xf numFmtId="0" fontId="2" fillId="12" borderId="1" xfId="0" applyFont="1" applyFill="1" applyBorder="1" applyAlignment="1">
      <alignment wrapText="1"/>
    </xf>
    <xf numFmtId="0" fontId="0" fillId="12" borderId="1" xfId="0" applyFill="1" applyBorder="1" applyAlignment="1">
      <alignment wrapText="1"/>
    </xf>
    <xf numFmtId="0" fontId="4" fillId="12" borderId="1" xfId="0" applyFont="1" applyFill="1" applyBorder="1" applyAlignment="1">
      <alignment wrapText="1"/>
    </xf>
    <xf numFmtId="0" fontId="2" fillId="12" borderId="1" xfId="0" applyFont="1" applyFill="1" applyBorder="1"/>
    <xf numFmtId="0" fontId="0" fillId="12" borderId="1" xfId="0" applyFill="1" applyBorder="1" applyAlignment="1">
      <alignment horizontal="left" wrapText="1"/>
    </xf>
    <xf numFmtId="0" fontId="0" fillId="12" borderId="0" xfId="0" applyFill="1" applyAlignment="1">
      <alignment horizontal="center" vertical="center"/>
    </xf>
    <xf numFmtId="0" fontId="0" fillId="11" borderId="0" xfId="0" applyFill="1" applyAlignment="1">
      <alignment horizontal="center" vertical="center"/>
    </xf>
    <xf numFmtId="0" fontId="8" fillId="8"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9" fontId="0" fillId="4" borderId="1" xfId="1" applyFont="1" applyFill="1" applyBorder="1" applyAlignment="1" applyProtection="1">
      <alignment horizontal="center" vertical="center" wrapText="1"/>
    </xf>
  </cellXfs>
  <cellStyles count="2">
    <cellStyle name="Normal" xfId="0" builtinId="0"/>
    <cellStyle name="Pourcentag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166253</xdr:colOff>
      <xdr:row>69</xdr:row>
      <xdr:rowOff>41563</xdr:rowOff>
    </xdr:from>
    <xdr:to>
      <xdr:col>1</xdr:col>
      <xdr:colOff>110835</xdr:colOff>
      <xdr:row>75</xdr:row>
      <xdr:rowOff>27709</xdr:rowOff>
    </xdr:to>
    <xdr:sp macro="" textlink="">
      <xdr:nvSpPr>
        <xdr:cNvPr id="2" name="Accolade fermante 1">
          <a:extLst>
            <a:ext uri="{FF2B5EF4-FFF2-40B4-BE49-F238E27FC236}">
              <a16:creationId xmlns:a16="http://schemas.microsoft.com/office/drawing/2014/main" id="{898231C2-99BA-4620-B68C-678E0F49E4CA}"/>
            </a:ext>
          </a:extLst>
        </xdr:cNvPr>
        <xdr:cNvSpPr/>
      </xdr:nvSpPr>
      <xdr:spPr>
        <a:xfrm rot="10800000">
          <a:off x="166253" y="23525018"/>
          <a:ext cx="526473" cy="1981200"/>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oneCellAnchor>
    <xdr:from>
      <xdr:col>0</xdr:col>
      <xdr:colOff>0</xdr:colOff>
      <xdr:row>75</xdr:row>
      <xdr:rowOff>152401</xdr:rowOff>
    </xdr:from>
    <xdr:ext cx="256737" cy="1253156"/>
    <xdr:sp macro="" textlink="">
      <xdr:nvSpPr>
        <xdr:cNvPr id="3" name="Rectangle 2">
          <a:extLst>
            <a:ext uri="{FF2B5EF4-FFF2-40B4-BE49-F238E27FC236}">
              <a16:creationId xmlns:a16="http://schemas.microsoft.com/office/drawing/2014/main" id="{20DAC721-B682-4B51-A2D6-EE603267EEB0}"/>
            </a:ext>
          </a:extLst>
        </xdr:cNvPr>
        <xdr:cNvSpPr/>
      </xdr:nvSpPr>
      <xdr:spPr>
        <a:xfrm rot="16200000">
          <a:off x="-148584" y="29463175"/>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twoCellAnchor>
    <xdr:from>
      <xdr:col>0</xdr:col>
      <xdr:colOff>124690</xdr:colOff>
      <xdr:row>75</xdr:row>
      <xdr:rowOff>17927</xdr:rowOff>
    </xdr:from>
    <xdr:to>
      <xdr:col>1</xdr:col>
      <xdr:colOff>8964</xdr:colOff>
      <xdr:row>80</xdr:row>
      <xdr:rowOff>277905</xdr:rowOff>
    </xdr:to>
    <xdr:sp macro="" textlink="">
      <xdr:nvSpPr>
        <xdr:cNvPr id="5" name="Accolade fermante 4">
          <a:extLst>
            <a:ext uri="{FF2B5EF4-FFF2-40B4-BE49-F238E27FC236}">
              <a16:creationId xmlns:a16="http://schemas.microsoft.com/office/drawing/2014/main" id="{16F1BE0C-C41F-4DE4-AB28-49CAA02A62D5}"/>
            </a:ext>
          </a:extLst>
        </xdr:cNvPr>
        <xdr:cNvSpPr/>
      </xdr:nvSpPr>
      <xdr:spPr>
        <a:xfrm rot="10800000">
          <a:off x="707396" y="28830492"/>
          <a:ext cx="466980" cy="1739154"/>
        </a:xfrm>
        <a:prstGeom prst="rightBrace">
          <a:avLst>
            <a:gd name="adj1" fmla="val 8333"/>
            <a:gd name="adj2" fmla="val 5555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124689</xdr:colOff>
      <xdr:row>81</xdr:row>
      <xdr:rowOff>8965</xdr:rowOff>
    </xdr:from>
    <xdr:to>
      <xdr:col>1</xdr:col>
      <xdr:colOff>8963</xdr:colOff>
      <xdr:row>84</xdr:row>
      <xdr:rowOff>439271</xdr:rowOff>
    </xdr:to>
    <xdr:sp macro="" textlink="">
      <xdr:nvSpPr>
        <xdr:cNvPr id="6" name="Accolade fermante 5">
          <a:extLst>
            <a:ext uri="{FF2B5EF4-FFF2-40B4-BE49-F238E27FC236}">
              <a16:creationId xmlns:a16="http://schemas.microsoft.com/office/drawing/2014/main" id="{A36A6827-C9F4-436F-9346-70209A7678C6}"/>
            </a:ext>
          </a:extLst>
        </xdr:cNvPr>
        <xdr:cNvSpPr/>
      </xdr:nvSpPr>
      <xdr:spPr>
        <a:xfrm rot="10800000">
          <a:off x="707395" y="30596541"/>
          <a:ext cx="466980" cy="1801906"/>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124690</xdr:colOff>
      <xdr:row>85</xdr:row>
      <xdr:rowOff>17929</xdr:rowOff>
    </xdr:from>
    <xdr:to>
      <xdr:col>1</xdr:col>
      <xdr:colOff>8965</xdr:colOff>
      <xdr:row>90</xdr:row>
      <xdr:rowOff>152399</xdr:rowOff>
    </xdr:to>
    <xdr:sp macro="" textlink="">
      <xdr:nvSpPr>
        <xdr:cNvPr id="7" name="Accolade fermante 6">
          <a:extLst>
            <a:ext uri="{FF2B5EF4-FFF2-40B4-BE49-F238E27FC236}">
              <a16:creationId xmlns:a16="http://schemas.microsoft.com/office/drawing/2014/main" id="{304FC1BC-15FC-464C-BA24-78B614A3D9DE}"/>
            </a:ext>
          </a:extLst>
        </xdr:cNvPr>
        <xdr:cNvSpPr/>
      </xdr:nvSpPr>
      <xdr:spPr>
        <a:xfrm rot="10800000">
          <a:off x="124690" y="28480870"/>
          <a:ext cx="466981" cy="1039905"/>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124689</xdr:colOff>
      <xdr:row>91</xdr:row>
      <xdr:rowOff>17928</xdr:rowOff>
    </xdr:from>
    <xdr:to>
      <xdr:col>1</xdr:col>
      <xdr:colOff>26893</xdr:colOff>
      <xdr:row>97</xdr:row>
      <xdr:rowOff>8964</xdr:rowOff>
    </xdr:to>
    <xdr:sp macro="" textlink="">
      <xdr:nvSpPr>
        <xdr:cNvPr id="8" name="Accolade fermante 7">
          <a:extLst>
            <a:ext uri="{FF2B5EF4-FFF2-40B4-BE49-F238E27FC236}">
              <a16:creationId xmlns:a16="http://schemas.microsoft.com/office/drawing/2014/main" id="{B5829B82-48A5-4612-817A-7CC7BC24D94F}"/>
            </a:ext>
          </a:extLst>
        </xdr:cNvPr>
        <xdr:cNvSpPr/>
      </xdr:nvSpPr>
      <xdr:spPr>
        <a:xfrm rot="10800000">
          <a:off x="707395" y="33770046"/>
          <a:ext cx="484910" cy="2052918"/>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124689</xdr:colOff>
      <xdr:row>97</xdr:row>
      <xdr:rowOff>17928</xdr:rowOff>
    </xdr:from>
    <xdr:to>
      <xdr:col>0</xdr:col>
      <xdr:colOff>573740</xdr:colOff>
      <xdr:row>103</xdr:row>
      <xdr:rowOff>17929</xdr:rowOff>
    </xdr:to>
    <xdr:sp macro="" textlink="">
      <xdr:nvSpPr>
        <xdr:cNvPr id="9" name="Accolade fermante 8">
          <a:extLst>
            <a:ext uri="{FF2B5EF4-FFF2-40B4-BE49-F238E27FC236}">
              <a16:creationId xmlns:a16="http://schemas.microsoft.com/office/drawing/2014/main" id="{C63529A0-00C3-4457-8C90-F2B104AF7264}"/>
            </a:ext>
          </a:extLst>
        </xdr:cNvPr>
        <xdr:cNvSpPr/>
      </xdr:nvSpPr>
      <xdr:spPr>
        <a:xfrm rot="10800000">
          <a:off x="707395" y="35831928"/>
          <a:ext cx="449051" cy="2061883"/>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152398</xdr:colOff>
      <xdr:row>103</xdr:row>
      <xdr:rowOff>35858</xdr:rowOff>
    </xdr:from>
    <xdr:to>
      <xdr:col>1</xdr:col>
      <xdr:colOff>17928</xdr:colOff>
      <xdr:row>109</xdr:row>
      <xdr:rowOff>8964</xdr:rowOff>
    </xdr:to>
    <xdr:sp macro="" textlink="">
      <xdr:nvSpPr>
        <xdr:cNvPr id="10" name="Accolade fermante 9">
          <a:extLst>
            <a:ext uri="{FF2B5EF4-FFF2-40B4-BE49-F238E27FC236}">
              <a16:creationId xmlns:a16="http://schemas.microsoft.com/office/drawing/2014/main" id="{F6376E06-C00C-4B10-ADE6-43CE648E196E}"/>
            </a:ext>
          </a:extLst>
        </xdr:cNvPr>
        <xdr:cNvSpPr/>
      </xdr:nvSpPr>
      <xdr:spPr>
        <a:xfrm rot="10800000">
          <a:off x="735104" y="37911740"/>
          <a:ext cx="448236" cy="1748118"/>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152396</xdr:colOff>
      <xdr:row>108</xdr:row>
      <xdr:rowOff>286869</xdr:rowOff>
    </xdr:from>
    <xdr:to>
      <xdr:col>1</xdr:col>
      <xdr:colOff>8963</xdr:colOff>
      <xdr:row>112</xdr:row>
      <xdr:rowOff>295835</xdr:rowOff>
    </xdr:to>
    <xdr:sp macro="" textlink="">
      <xdr:nvSpPr>
        <xdr:cNvPr id="11" name="Accolade fermante 10">
          <a:extLst>
            <a:ext uri="{FF2B5EF4-FFF2-40B4-BE49-F238E27FC236}">
              <a16:creationId xmlns:a16="http://schemas.microsoft.com/office/drawing/2014/main" id="{304D69A1-F986-44C2-A20B-48189913E0A5}"/>
            </a:ext>
          </a:extLst>
        </xdr:cNvPr>
        <xdr:cNvSpPr/>
      </xdr:nvSpPr>
      <xdr:spPr>
        <a:xfrm rot="10800000">
          <a:off x="735102" y="39641928"/>
          <a:ext cx="439273" cy="1299883"/>
        </a:xfrm>
        <a:prstGeom prst="rightBrace">
          <a:avLst>
            <a:gd name="adj1" fmla="val 8333"/>
            <a:gd name="adj2" fmla="val 496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oneCellAnchor>
    <xdr:from>
      <xdr:col>0</xdr:col>
      <xdr:colOff>0</xdr:colOff>
      <xdr:row>69</xdr:row>
      <xdr:rowOff>797860</xdr:rowOff>
    </xdr:from>
    <xdr:ext cx="256737" cy="1253156"/>
    <xdr:sp macro="" textlink="">
      <xdr:nvSpPr>
        <xdr:cNvPr id="12" name="Rectangle 11">
          <a:extLst>
            <a:ext uri="{FF2B5EF4-FFF2-40B4-BE49-F238E27FC236}">
              <a16:creationId xmlns:a16="http://schemas.microsoft.com/office/drawing/2014/main" id="{E761431C-B583-4673-B089-A5AE58BAE666}"/>
            </a:ext>
          </a:extLst>
        </xdr:cNvPr>
        <xdr:cNvSpPr/>
      </xdr:nvSpPr>
      <xdr:spPr>
        <a:xfrm rot="16200000">
          <a:off x="-103760" y="27535763"/>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81</xdr:row>
      <xdr:rowOff>367553</xdr:rowOff>
    </xdr:from>
    <xdr:ext cx="256737" cy="1253156"/>
    <xdr:sp macro="" textlink="">
      <xdr:nvSpPr>
        <xdr:cNvPr id="13" name="Rectangle 12">
          <a:extLst>
            <a:ext uri="{FF2B5EF4-FFF2-40B4-BE49-F238E27FC236}">
              <a16:creationId xmlns:a16="http://schemas.microsoft.com/office/drawing/2014/main" id="{44324254-FE1E-4C49-8558-87E575ED4BB5}"/>
            </a:ext>
          </a:extLst>
        </xdr:cNvPr>
        <xdr:cNvSpPr/>
      </xdr:nvSpPr>
      <xdr:spPr>
        <a:xfrm rot="16200000">
          <a:off x="-139620" y="31453338"/>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85</xdr:row>
      <xdr:rowOff>35859</xdr:rowOff>
    </xdr:from>
    <xdr:ext cx="256737" cy="1253156"/>
    <xdr:sp macro="" textlink="">
      <xdr:nvSpPr>
        <xdr:cNvPr id="14" name="Rectangle 13">
          <a:extLst>
            <a:ext uri="{FF2B5EF4-FFF2-40B4-BE49-F238E27FC236}">
              <a16:creationId xmlns:a16="http://schemas.microsoft.com/office/drawing/2014/main" id="{8526A788-8705-4BE7-9977-CD330EA89019}"/>
            </a:ext>
          </a:extLst>
        </xdr:cNvPr>
        <xdr:cNvSpPr/>
      </xdr:nvSpPr>
      <xdr:spPr>
        <a:xfrm rot="16200000">
          <a:off x="-139620" y="3295044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92</xdr:row>
      <xdr:rowOff>152402</xdr:rowOff>
    </xdr:from>
    <xdr:ext cx="256737" cy="1253156"/>
    <xdr:sp macro="" textlink="">
      <xdr:nvSpPr>
        <xdr:cNvPr id="15" name="Rectangle 14">
          <a:extLst>
            <a:ext uri="{FF2B5EF4-FFF2-40B4-BE49-F238E27FC236}">
              <a16:creationId xmlns:a16="http://schemas.microsoft.com/office/drawing/2014/main" id="{DA7F5051-6C27-4499-B815-20BC48167ED9}"/>
            </a:ext>
          </a:extLst>
        </xdr:cNvPr>
        <xdr:cNvSpPr/>
      </xdr:nvSpPr>
      <xdr:spPr>
        <a:xfrm rot="16200000">
          <a:off x="-166512" y="3469856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98</xdr:row>
      <xdr:rowOff>107580</xdr:rowOff>
    </xdr:from>
    <xdr:ext cx="256737" cy="1253156"/>
    <xdr:sp macro="" textlink="">
      <xdr:nvSpPr>
        <xdr:cNvPr id="16" name="Rectangle 15">
          <a:extLst>
            <a:ext uri="{FF2B5EF4-FFF2-40B4-BE49-F238E27FC236}">
              <a16:creationId xmlns:a16="http://schemas.microsoft.com/office/drawing/2014/main" id="{A5DBB8DF-C0E2-43BF-8FEB-B946EEBB7460}"/>
            </a:ext>
          </a:extLst>
        </xdr:cNvPr>
        <xdr:cNvSpPr/>
      </xdr:nvSpPr>
      <xdr:spPr>
        <a:xfrm rot="16200000">
          <a:off x="-121688" y="3671562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103</xdr:row>
      <xdr:rowOff>286876</xdr:rowOff>
    </xdr:from>
    <xdr:ext cx="256737" cy="1253156"/>
    <xdr:sp macro="" textlink="">
      <xdr:nvSpPr>
        <xdr:cNvPr id="17" name="Rectangle 16">
          <a:extLst>
            <a:ext uri="{FF2B5EF4-FFF2-40B4-BE49-F238E27FC236}">
              <a16:creationId xmlns:a16="http://schemas.microsoft.com/office/drawing/2014/main" id="{91E45D07-30F8-42DD-86D8-AD640EC15B62}"/>
            </a:ext>
          </a:extLst>
        </xdr:cNvPr>
        <xdr:cNvSpPr/>
      </xdr:nvSpPr>
      <xdr:spPr>
        <a:xfrm rot="16200000">
          <a:off x="-121687" y="38660967"/>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108</xdr:row>
      <xdr:rowOff>206196</xdr:rowOff>
    </xdr:from>
    <xdr:ext cx="256737" cy="1253156"/>
    <xdr:sp macro="" textlink="">
      <xdr:nvSpPr>
        <xdr:cNvPr id="18" name="Rectangle 17">
          <a:extLst>
            <a:ext uri="{FF2B5EF4-FFF2-40B4-BE49-F238E27FC236}">
              <a16:creationId xmlns:a16="http://schemas.microsoft.com/office/drawing/2014/main" id="{AD0169F1-AE62-4DC2-AEED-D12EC3C52C73}"/>
            </a:ext>
          </a:extLst>
        </xdr:cNvPr>
        <xdr:cNvSpPr/>
      </xdr:nvSpPr>
      <xdr:spPr>
        <a:xfrm rot="16200000">
          <a:off x="-112722" y="4005946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CF2B-E6B9-47EB-9BD8-67A1AC47C00D}">
  <dimension ref="A1:M366"/>
  <sheetViews>
    <sheetView tabSelected="1" zoomScale="70" zoomScaleNormal="70" workbookViewId="0">
      <pane ySplit="4" topLeftCell="A5" activePane="bottomLeft" state="frozen"/>
      <selection pane="bottomLeft" activeCell="D26" sqref="D26"/>
    </sheetView>
  </sheetViews>
  <sheetFormatPr baseColWidth="10" defaultRowHeight="14.4" x14ac:dyDescent="0.3"/>
  <cols>
    <col min="1" max="1" width="8.44140625" customWidth="1"/>
    <col min="2" max="2" width="82.44140625" customWidth="1"/>
    <col min="3" max="7" width="13.88671875" style="29" customWidth="1"/>
    <col min="8" max="8" width="45" style="79" customWidth="1"/>
    <col min="9" max="9" width="35.44140625" style="28" customWidth="1"/>
    <col min="10" max="10" width="10.5546875" customWidth="1"/>
    <col min="11" max="11" width="11.5546875" customWidth="1"/>
  </cols>
  <sheetData>
    <row r="1" spans="1:13" ht="43.8" customHeight="1" x14ac:dyDescent="0.35">
      <c r="A1" s="34"/>
      <c r="B1" s="35" t="s">
        <v>722</v>
      </c>
      <c r="C1" s="40"/>
      <c r="D1" s="30" t="s">
        <v>368</v>
      </c>
      <c r="F1" s="116" t="s">
        <v>702</v>
      </c>
      <c r="J1" s="28" t="s">
        <v>367</v>
      </c>
      <c r="K1" s="29">
        <v>90</v>
      </c>
    </row>
    <row r="2" spans="1:13" ht="28.8" x14ac:dyDescent="0.3">
      <c r="A2" s="34"/>
      <c r="B2" s="36"/>
      <c r="C2" s="40"/>
      <c r="D2" s="31">
        <f>E6+E67+E138+E189+E216+E263+E313</f>
        <v>90</v>
      </c>
      <c r="F2" s="117" t="s">
        <v>701</v>
      </c>
      <c r="J2" t="s">
        <v>366</v>
      </c>
      <c r="K2">
        <f>100/80</f>
        <v>1.25</v>
      </c>
    </row>
    <row r="3" spans="1:13" x14ac:dyDescent="0.3">
      <c r="A3" s="36"/>
      <c r="B3" s="36"/>
      <c r="C3" s="41"/>
      <c r="D3" s="42"/>
      <c r="E3" s="42"/>
      <c r="F3" s="42"/>
      <c r="G3" s="42"/>
      <c r="H3" s="18"/>
      <c r="I3" s="16"/>
      <c r="J3" s="15"/>
    </row>
    <row r="4" spans="1:13" ht="43.2" x14ac:dyDescent="0.3">
      <c r="A4" s="32" t="s">
        <v>320</v>
      </c>
      <c r="B4" s="33" t="s">
        <v>361</v>
      </c>
      <c r="C4" s="43" t="s">
        <v>362</v>
      </c>
      <c r="D4" s="43" t="s">
        <v>363</v>
      </c>
      <c r="E4" s="43" t="s">
        <v>364</v>
      </c>
      <c r="F4" s="43" t="s">
        <v>155</v>
      </c>
      <c r="G4" s="43" t="s">
        <v>365</v>
      </c>
      <c r="H4" s="80" t="s">
        <v>692</v>
      </c>
      <c r="I4" s="77" t="s">
        <v>679</v>
      </c>
      <c r="J4" s="2" t="s">
        <v>319</v>
      </c>
      <c r="L4" s="1" t="s">
        <v>703</v>
      </c>
      <c r="M4" s="1" t="s">
        <v>704</v>
      </c>
    </row>
    <row r="5" spans="1:13" s="25" customFormat="1" x14ac:dyDescent="0.3">
      <c r="A5" s="22"/>
      <c r="B5" s="37"/>
      <c r="C5" s="44"/>
      <c r="D5" s="44"/>
      <c r="E5" s="44"/>
      <c r="F5" s="44"/>
      <c r="G5" s="44"/>
      <c r="H5" s="81"/>
      <c r="I5" s="78"/>
      <c r="J5" s="14"/>
      <c r="L5" s="22"/>
      <c r="M5" s="22"/>
    </row>
    <row r="6" spans="1:13" x14ac:dyDescent="0.3">
      <c r="A6" s="19">
        <v>1</v>
      </c>
      <c r="B6" s="3" t="s">
        <v>0</v>
      </c>
      <c r="C6" s="45"/>
      <c r="D6" s="45"/>
      <c r="E6" s="46">
        <f>E7+E36+E50</f>
        <v>12</v>
      </c>
      <c r="F6" s="46">
        <v>12</v>
      </c>
      <c r="G6" s="69">
        <v>1</v>
      </c>
      <c r="H6" s="82"/>
      <c r="I6" s="69"/>
      <c r="J6" s="4"/>
      <c r="L6" s="4" t="s">
        <v>707</v>
      </c>
      <c r="M6" s="4" t="s">
        <v>707</v>
      </c>
    </row>
    <row r="7" spans="1:13" x14ac:dyDescent="0.3">
      <c r="A7" s="20" t="s">
        <v>1</v>
      </c>
      <c r="B7" s="5" t="s">
        <v>123</v>
      </c>
      <c r="C7" s="47"/>
      <c r="D7" s="47"/>
      <c r="E7" s="48">
        <f>E8+E11+E14+E21+E28+E31</f>
        <v>3.9999999999999996</v>
      </c>
      <c r="F7" s="48">
        <f>F6*G7</f>
        <v>4</v>
      </c>
      <c r="G7" s="48">
        <f>G6/3</f>
        <v>0.33333333333333331</v>
      </c>
      <c r="H7" s="83"/>
      <c r="I7" s="48"/>
      <c r="J7" s="6" t="s">
        <v>124</v>
      </c>
      <c r="L7" s="4" t="s">
        <v>707</v>
      </c>
      <c r="M7" s="4" t="s">
        <v>707</v>
      </c>
    </row>
    <row r="8" spans="1:13" x14ac:dyDescent="0.3">
      <c r="A8" s="21" t="s">
        <v>2</v>
      </c>
      <c r="B8" s="7" t="s">
        <v>118</v>
      </c>
      <c r="C8" s="49">
        <f>COUNTA(A9:A10)</f>
        <v>2</v>
      </c>
      <c r="D8" s="123">
        <f>COUNTA(D9:D10)/C8</f>
        <v>1</v>
      </c>
      <c r="E8" s="50">
        <f>IF(D8*F8*$K$2&gt;F8,F8,D8*F8*$K$2)</f>
        <v>0.66666666666666663</v>
      </c>
      <c r="F8" s="50">
        <f>F7*G8</f>
        <v>0.66666666666666663</v>
      </c>
      <c r="G8" s="50">
        <f>1/6</f>
        <v>0.16666666666666666</v>
      </c>
      <c r="H8" s="84"/>
      <c r="I8" s="50"/>
      <c r="J8" s="4"/>
      <c r="L8" s="4" t="s">
        <v>707</v>
      </c>
      <c r="M8" s="4" t="s">
        <v>707</v>
      </c>
    </row>
    <row r="9" spans="1:13" ht="158.4" x14ac:dyDescent="0.3">
      <c r="A9" s="4" t="s">
        <v>3</v>
      </c>
      <c r="B9" s="111" t="s">
        <v>125</v>
      </c>
      <c r="C9" s="51"/>
      <c r="D9" s="118" t="s">
        <v>622</v>
      </c>
      <c r="E9" s="68"/>
      <c r="F9" s="68"/>
      <c r="G9" s="68"/>
      <c r="H9" s="85" t="s">
        <v>327</v>
      </c>
      <c r="I9" s="68"/>
      <c r="J9" s="2" t="s">
        <v>124</v>
      </c>
      <c r="L9" s="4"/>
      <c r="M9" s="4"/>
    </row>
    <row r="10" spans="1:13" ht="149.4" customHeight="1" x14ac:dyDescent="0.3">
      <c r="A10" s="4" t="s">
        <v>4</v>
      </c>
      <c r="B10" s="1" t="s">
        <v>119</v>
      </c>
      <c r="C10" s="52"/>
      <c r="D10" s="118" t="s">
        <v>622</v>
      </c>
      <c r="E10" s="67"/>
      <c r="F10" s="67"/>
      <c r="G10" s="67"/>
      <c r="H10" s="86" t="s">
        <v>328</v>
      </c>
      <c r="I10" s="67"/>
      <c r="J10" s="4" t="s">
        <v>154</v>
      </c>
      <c r="L10" s="4"/>
      <c r="M10" s="4"/>
    </row>
    <row r="11" spans="1:13" x14ac:dyDescent="0.3">
      <c r="A11" s="21" t="s">
        <v>5</v>
      </c>
      <c r="B11" s="7" t="s">
        <v>6</v>
      </c>
      <c r="C11" s="49">
        <f>COUNTA(A12:A13)</f>
        <v>2</v>
      </c>
      <c r="D11" s="123">
        <f>COUNTA(D12:D13)/C11</f>
        <v>1</v>
      </c>
      <c r="E11" s="50">
        <f>IF(D11*F11*$K$2&gt;F11,F11,D11*F11*$K$2)</f>
        <v>0.66666666666666663</v>
      </c>
      <c r="F11" s="50">
        <f>$F$7*G11</f>
        <v>0.66666666666666663</v>
      </c>
      <c r="G11" s="50">
        <f>1/6</f>
        <v>0.16666666666666666</v>
      </c>
      <c r="H11" s="84"/>
      <c r="I11" s="50"/>
      <c r="J11" s="4"/>
      <c r="L11" s="4" t="s">
        <v>707</v>
      </c>
      <c r="M11" s="4" t="s">
        <v>707</v>
      </c>
    </row>
    <row r="12" spans="1:13" ht="23.4" x14ac:dyDescent="0.3">
      <c r="A12" s="4" t="s">
        <v>7</v>
      </c>
      <c r="B12" s="111" t="s">
        <v>126</v>
      </c>
      <c r="C12" s="51"/>
      <c r="D12" s="118" t="s">
        <v>622</v>
      </c>
      <c r="E12" s="68"/>
      <c r="F12" s="68"/>
      <c r="G12" s="68"/>
      <c r="H12" s="85"/>
      <c r="I12" s="68"/>
      <c r="J12" s="2" t="s">
        <v>124</v>
      </c>
      <c r="L12" s="4"/>
      <c r="M12" s="4"/>
    </row>
    <row r="13" spans="1:13" ht="43.2" x14ac:dyDescent="0.3">
      <c r="A13" s="4" t="s">
        <v>8</v>
      </c>
      <c r="B13" s="111" t="s">
        <v>127</v>
      </c>
      <c r="C13" s="51"/>
      <c r="D13" s="118" t="s">
        <v>622</v>
      </c>
      <c r="E13" s="68"/>
      <c r="F13" s="68"/>
      <c r="G13" s="68"/>
      <c r="H13" s="85" t="s">
        <v>667</v>
      </c>
      <c r="I13" s="68"/>
      <c r="J13" s="2" t="s">
        <v>124</v>
      </c>
      <c r="L13" s="4"/>
      <c r="M13" s="4"/>
    </row>
    <row r="14" spans="1:13" x14ac:dyDescent="0.3">
      <c r="A14" s="21" t="s">
        <v>9</v>
      </c>
      <c r="B14" s="7" t="s">
        <v>10</v>
      </c>
      <c r="C14" s="49">
        <f>COUNTA(A15:A20)</f>
        <v>6</v>
      </c>
      <c r="D14" s="123">
        <f>COUNTA(D15:D20)/C14</f>
        <v>1</v>
      </c>
      <c r="E14" s="50">
        <f>IF(D14*F14*$K$2&gt;F14,F14,D14*F14*$K$2)</f>
        <v>0.66666666666666663</v>
      </c>
      <c r="F14" s="50">
        <f>F7*G14</f>
        <v>0.66666666666666663</v>
      </c>
      <c r="G14" s="50">
        <f>1/6</f>
        <v>0.16666666666666666</v>
      </c>
      <c r="H14" s="84"/>
      <c r="I14" s="50"/>
      <c r="J14" s="4"/>
      <c r="L14" s="4" t="s">
        <v>707</v>
      </c>
      <c r="M14" s="4" t="s">
        <v>707</v>
      </c>
    </row>
    <row r="15" spans="1:13" ht="115.2" x14ac:dyDescent="0.3">
      <c r="A15" s="4" t="s">
        <v>11</v>
      </c>
      <c r="B15" s="1" t="s">
        <v>12</v>
      </c>
      <c r="C15" s="52"/>
      <c r="D15" s="118" t="s">
        <v>622</v>
      </c>
      <c r="E15" s="67"/>
      <c r="F15" s="67"/>
      <c r="G15" s="67"/>
      <c r="H15" s="86" t="s">
        <v>668</v>
      </c>
      <c r="I15" s="67"/>
      <c r="J15" s="4" t="s">
        <v>154</v>
      </c>
      <c r="L15" s="4"/>
      <c r="M15" s="4"/>
    </row>
    <row r="16" spans="1:13" ht="57.6" x14ac:dyDescent="0.3">
      <c r="A16" s="4" t="s">
        <v>13</v>
      </c>
      <c r="B16" s="1" t="s">
        <v>14</v>
      </c>
      <c r="C16" s="52"/>
      <c r="D16" s="118" t="s">
        <v>622</v>
      </c>
      <c r="E16" s="67"/>
      <c r="F16" s="67"/>
      <c r="G16" s="67"/>
      <c r="H16" s="86" t="s">
        <v>669</v>
      </c>
      <c r="I16" s="67"/>
      <c r="J16" s="4" t="s">
        <v>154</v>
      </c>
      <c r="L16" s="4"/>
      <c r="M16" s="4"/>
    </row>
    <row r="17" spans="1:13" ht="100.8" x14ac:dyDescent="0.3">
      <c r="A17" s="4" t="s">
        <v>15</v>
      </c>
      <c r="B17" s="1" t="s">
        <v>16</v>
      </c>
      <c r="C17" s="52"/>
      <c r="D17" s="118" t="s">
        <v>622</v>
      </c>
      <c r="E17" s="67"/>
      <c r="F17" s="67"/>
      <c r="G17" s="67"/>
      <c r="H17" s="86" t="s">
        <v>670</v>
      </c>
      <c r="I17" s="67"/>
      <c r="J17" s="4" t="s">
        <v>154</v>
      </c>
      <c r="L17" s="4"/>
      <c r="M17" s="4"/>
    </row>
    <row r="18" spans="1:13" ht="23.4" x14ac:dyDescent="0.3">
      <c r="A18" s="4" t="s">
        <v>17</v>
      </c>
      <c r="B18" s="1" t="s">
        <v>18</v>
      </c>
      <c r="C18" s="52"/>
      <c r="D18" s="118" t="s">
        <v>622</v>
      </c>
      <c r="E18" s="67"/>
      <c r="F18" s="67"/>
      <c r="G18" s="67"/>
      <c r="H18" s="86"/>
      <c r="I18" s="67"/>
      <c r="J18" s="4" t="s">
        <v>154</v>
      </c>
      <c r="L18" s="4"/>
      <c r="M18" s="4"/>
    </row>
    <row r="19" spans="1:13" ht="13.8" customHeight="1" x14ac:dyDescent="0.3">
      <c r="A19" s="4" t="s">
        <v>19</v>
      </c>
      <c r="B19" s="1" t="s">
        <v>20</v>
      </c>
      <c r="C19" s="52"/>
      <c r="D19" s="118" t="s">
        <v>622</v>
      </c>
      <c r="E19" s="67"/>
      <c r="F19" s="67"/>
      <c r="G19" s="67"/>
      <c r="H19" s="86"/>
      <c r="I19" s="67"/>
      <c r="J19" s="4" t="s">
        <v>154</v>
      </c>
      <c r="L19" s="4"/>
      <c r="M19" s="4"/>
    </row>
    <row r="20" spans="1:13" ht="13.8" customHeight="1" x14ac:dyDescent="0.3">
      <c r="A20" s="4" t="s">
        <v>329</v>
      </c>
      <c r="B20" s="13" t="s">
        <v>330</v>
      </c>
      <c r="C20" s="55"/>
      <c r="D20" s="118" t="s">
        <v>622</v>
      </c>
      <c r="E20" s="71"/>
      <c r="F20" s="71"/>
      <c r="G20" s="71"/>
      <c r="H20" s="93" t="s">
        <v>671</v>
      </c>
      <c r="I20" s="71"/>
      <c r="J20" s="22" t="s">
        <v>331</v>
      </c>
      <c r="L20" s="4"/>
      <c r="M20" s="4"/>
    </row>
    <row r="21" spans="1:13" x14ac:dyDescent="0.3">
      <c r="A21" s="21" t="s">
        <v>21</v>
      </c>
      <c r="B21" s="7" t="s">
        <v>22</v>
      </c>
      <c r="C21" s="49">
        <f>COUNTA(A22:A27)</f>
        <v>6</v>
      </c>
      <c r="D21" s="123">
        <f>COUNTA(D22:D27)/C21</f>
        <v>1</v>
      </c>
      <c r="E21" s="50">
        <f>IF(D21*F21*$K$2&gt;F21,F21,D21*F21*$K$2)</f>
        <v>0.66666666666666663</v>
      </c>
      <c r="F21" s="50">
        <f>$F$7*G21</f>
        <v>0.66666666666666663</v>
      </c>
      <c r="G21" s="50">
        <f>1/6</f>
        <v>0.16666666666666666</v>
      </c>
      <c r="H21" s="84"/>
      <c r="I21" s="50"/>
      <c r="J21" s="4"/>
      <c r="L21" s="4" t="s">
        <v>707</v>
      </c>
      <c r="M21" s="4" t="s">
        <v>707</v>
      </c>
    </row>
    <row r="22" spans="1:13" ht="43.2" x14ac:dyDescent="0.3">
      <c r="A22" s="4" t="s">
        <v>323</v>
      </c>
      <c r="B22" s="1" t="s">
        <v>23</v>
      </c>
      <c r="C22" s="52"/>
      <c r="D22" s="118" t="s">
        <v>622</v>
      </c>
      <c r="E22" s="67"/>
      <c r="F22" s="67"/>
      <c r="G22" s="67"/>
      <c r="H22" s="86" t="s">
        <v>672</v>
      </c>
      <c r="I22" s="67"/>
      <c r="J22" s="4" t="s">
        <v>154</v>
      </c>
      <c r="L22" s="4"/>
      <c r="M22" s="4"/>
    </row>
    <row r="23" spans="1:13" ht="115.2" x14ac:dyDescent="0.3">
      <c r="A23" s="4" t="s">
        <v>321</v>
      </c>
      <c r="B23" s="2" t="s">
        <v>24</v>
      </c>
      <c r="C23" s="51"/>
      <c r="D23" s="118" t="s">
        <v>622</v>
      </c>
      <c r="E23" s="68"/>
      <c r="F23" s="68"/>
      <c r="G23" s="68"/>
      <c r="H23" s="85" t="s">
        <v>673</v>
      </c>
      <c r="I23" s="68"/>
      <c r="J23" s="4" t="s">
        <v>154</v>
      </c>
      <c r="L23" s="4"/>
      <c r="M23" s="4"/>
    </row>
    <row r="24" spans="1:13" ht="28.8" x14ac:dyDescent="0.3">
      <c r="A24" s="4" t="s">
        <v>322</v>
      </c>
      <c r="B24" s="112" t="s">
        <v>128</v>
      </c>
      <c r="C24" s="52"/>
      <c r="D24" s="118" t="s">
        <v>622</v>
      </c>
      <c r="E24" s="67"/>
      <c r="F24" s="67"/>
      <c r="G24" s="67"/>
      <c r="H24" s="86"/>
      <c r="I24" s="67"/>
      <c r="J24" s="6" t="s">
        <v>124</v>
      </c>
      <c r="L24" s="4"/>
      <c r="M24" s="4"/>
    </row>
    <row r="25" spans="1:13" ht="23.4" x14ac:dyDescent="0.3">
      <c r="A25" s="4" t="s">
        <v>324</v>
      </c>
      <c r="B25" s="111" t="s">
        <v>129</v>
      </c>
      <c r="C25" s="51"/>
      <c r="D25" s="118" t="s">
        <v>622</v>
      </c>
      <c r="E25" s="68"/>
      <c r="F25" s="68"/>
      <c r="G25" s="68"/>
      <c r="H25" s="85"/>
      <c r="I25" s="68"/>
      <c r="J25" s="1" t="s">
        <v>124</v>
      </c>
      <c r="L25" s="4"/>
      <c r="M25" s="4"/>
    </row>
    <row r="26" spans="1:13" ht="28.8" x14ac:dyDescent="0.3">
      <c r="A26" s="4" t="s">
        <v>325</v>
      </c>
      <c r="B26" s="111" t="s">
        <v>699</v>
      </c>
      <c r="C26" s="51"/>
      <c r="D26" s="118" t="s">
        <v>622</v>
      </c>
      <c r="E26" s="68"/>
      <c r="F26" s="68"/>
      <c r="G26" s="68"/>
      <c r="H26" s="85" t="s">
        <v>700</v>
      </c>
      <c r="I26" s="68"/>
      <c r="J26" s="6" t="s">
        <v>124</v>
      </c>
      <c r="L26" s="4"/>
      <c r="M26" s="4"/>
    </row>
    <row r="27" spans="1:13" ht="23.4" x14ac:dyDescent="0.3">
      <c r="A27" s="4" t="s">
        <v>326</v>
      </c>
      <c r="B27" s="1" t="s">
        <v>25</v>
      </c>
      <c r="C27" s="52"/>
      <c r="D27" s="118" t="s">
        <v>622</v>
      </c>
      <c r="E27" s="67"/>
      <c r="F27" s="67"/>
      <c r="G27" s="67"/>
      <c r="H27" s="86"/>
      <c r="I27" s="67"/>
      <c r="J27" s="4" t="s">
        <v>154</v>
      </c>
      <c r="L27" s="4"/>
      <c r="M27" s="4"/>
    </row>
    <row r="28" spans="1:13" x14ac:dyDescent="0.3">
      <c r="A28" s="21" t="s">
        <v>26</v>
      </c>
      <c r="B28" s="7" t="s">
        <v>27</v>
      </c>
      <c r="C28" s="49">
        <f>COUNTA(A29:A30)</f>
        <v>2</v>
      </c>
      <c r="D28" s="123">
        <f>COUNTA(D29:D30)/C28</f>
        <v>1</v>
      </c>
      <c r="E28" s="50">
        <f>IF(D28*F28*$K$2&gt;F28,F28,D28*F28*$K$2)</f>
        <v>0.66666666666666663</v>
      </c>
      <c r="F28" s="50">
        <f>$F$7*G28</f>
        <v>0.66666666666666663</v>
      </c>
      <c r="G28" s="50">
        <f>1/6</f>
        <v>0.16666666666666666</v>
      </c>
      <c r="H28" s="84"/>
      <c r="I28" s="50"/>
      <c r="J28" s="4"/>
      <c r="L28" s="4" t="s">
        <v>707</v>
      </c>
      <c r="M28" s="4" t="s">
        <v>707</v>
      </c>
    </row>
    <row r="29" spans="1:13" ht="23.4" x14ac:dyDescent="0.3">
      <c r="A29" s="4" t="s">
        <v>369</v>
      </c>
      <c r="B29" s="1" t="s">
        <v>28</v>
      </c>
      <c r="C29" s="52"/>
      <c r="D29" s="118" t="s">
        <v>622</v>
      </c>
      <c r="E29" s="67"/>
      <c r="F29" s="67"/>
      <c r="G29" s="67"/>
      <c r="H29" s="86"/>
      <c r="I29" s="67"/>
      <c r="J29" s="4" t="s">
        <v>154</v>
      </c>
      <c r="L29" s="4"/>
      <c r="M29" s="4"/>
    </row>
    <row r="30" spans="1:13" ht="23.4" x14ac:dyDescent="0.3">
      <c r="A30" s="4" t="s">
        <v>372</v>
      </c>
      <c r="B30" s="1" t="s">
        <v>29</v>
      </c>
      <c r="C30" s="52"/>
      <c r="D30" s="118" t="s">
        <v>622</v>
      </c>
      <c r="E30" s="67"/>
      <c r="F30" s="67"/>
      <c r="G30" s="67"/>
      <c r="H30" s="86"/>
      <c r="I30" s="67"/>
      <c r="J30" s="4" t="s">
        <v>154</v>
      </c>
      <c r="L30" s="4"/>
      <c r="M30" s="4"/>
    </row>
    <row r="31" spans="1:13" x14ac:dyDescent="0.3">
      <c r="A31" s="21" t="s">
        <v>373</v>
      </c>
      <c r="B31" s="7" t="s">
        <v>30</v>
      </c>
      <c r="C31" s="49">
        <f>COUNTA(A32:A35)</f>
        <v>4</v>
      </c>
      <c r="D31" s="123">
        <f>COUNTA(D32:D35)/C31</f>
        <v>1</v>
      </c>
      <c r="E31" s="50">
        <f>IF(D31*F31*$K$2&gt;F31,F31,D31*F31*$K$2)</f>
        <v>0.66666666666666663</v>
      </c>
      <c r="F31" s="50">
        <f>$F$7*G31</f>
        <v>0.66666666666666663</v>
      </c>
      <c r="G31" s="50">
        <f>1/6</f>
        <v>0.16666666666666666</v>
      </c>
      <c r="H31" s="84"/>
      <c r="I31" s="50"/>
      <c r="J31" s="4"/>
      <c r="L31" s="4" t="s">
        <v>707</v>
      </c>
      <c r="M31" s="4" t="s">
        <v>707</v>
      </c>
    </row>
    <row r="32" spans="1:13" ht="23.4" x14ac:dyDescent="0.3">
      <c r="A32" s="4" t="s">
        <v>374</v>
      </c>
      <c r="B32" s="1" t="s">
        <v>31</v>
      </c>
      <c r="C32" s="52"/>
      <c r="D32" s="118" t="s">
        <v>622</v>
      </c>
      <c r="E32" s="67"/>
      <c r="F32" s="67"/>
      <c r="G32" s="67"/>
      <c r="H32" s="86"/>
      <c r="I32" s="67"/>
      <c r="J32" s="4" t="s">
        <v>154</v>
      </c>
      <c r="L32" s="4"/>
      <c r="M32" s="4"/>
    </row>
    <row r="33" spans="1:13" ht="28.8" x14ac:dyDescent="0.3">
      <c r="A33" s="4" t="s">
        <v>375</v>
      </c>
      <c r="B33" s="1" t="s">
        <v>32</v>
      </c>
      <c r="C33" s="52"/>
      <c r="D33" s="118" t="s">
        <v>622</v>
      </c>
      <c r="E33" s="67"/>
      <c r="F33" s="67"/>
      <c r="G33" s="67"/>
      <c r="H33" s="86"/>
      <c r="I33" s="67"/>
      <c r="J33" s="4" t="s">
        <v>154</v>
      </c>
      <c r="L33" s="4"/>
      <c r="M33" s="4"/>
    </row>
    <row r="34" spans="1:13" ht="36" customHeight="1" x14ac:dyDescent="0.3">
      <c r="A34" s="4" t="s">
        <v>376</v>
      </c>
      <c r="B34" s="1" t="s">
        <v>33</v>
      </c>
      <c r="C34" s="52"/>
      <c r="D34" s="118" t="s">
        <v>622</v>
      </c>
      <c r="E34" s="67"/>
      <c r="F34" s="67"/>
      <c r="G34" s="67"/>
      <c r="H34" s="86"/>
      <c r="I34" s="67"/>
      <c r="J34" s="4" t="s">
        <v>154</v>
      </c>
      <c r="L34" s="4"/>
      <c r="M34" s="4"/>
    </row>
    <row r="35" spans="1:13" ht="23.4" x14ac:dyDescent="0.3">
      <c r="A35" s="4" t="s">
        <v>377</v>
      </c>
      <c r="B35" s="1" t="s">
        <v>350</v>
      </c>
      <c r="C35" s="52"/>
      <c r="D35" s="118" t="s">
        <v>622</v>
      </c>
      <c r="E35" s="67"/>
      <c r="F35" s="67"/>
      <c r="G35" s="67"/>
      <c r="H35" s="86"/>
      <c r="I35" s="67"/>
      <c r="J35" s="4"/>
      <c r="L35" s="4"/>
      <c r="M35" s="4"/>
    </row>
    <row r="36" spans="1:13" x14ac:dyDescent="0.3">
      <c r="A36" s="20" t="s">
        <v>34</v>
      </c>
      <c r="B36" s="8" t="s">
        <v>35</v>
      </c>
      <c r="C36" s="53"/>
      <c r="D36" s="119"/>
      <c r="E36" s="54">
        <f>E37+E44+E45</f>
        <v>4</v>
      </c>
      <c r="F36" s="54">
        <f>F6*G36</f>
        <v>4</v>
      </c>
      <c r="G36" s="54">
        <f>G6/3</f>
        <v>0.33333333333333331</v>
      </c>
      <c r="H36" s="87"/>
      <c r="I36" s="54"/>
      <c r="J36" s="4"/>
      <c r="L36" s="4" t="s">
        <v>707</v>
      </c>
      <c r="M36" s="4" t="s">
        <v>707</v>
      </c>
    </row>
    <row r="37" spans="1:13" x14ac:dyDescent="0.3">
      <c r="A37" s="21" t="s">
        <v>370</v>
      </c>
      <c r="B37" s="7" t="s">
        <v>36</v>
      </c>
      <c r="C37" s="49">
        <f>COUNTA(A38:A43)</f>
        <v>6</v>
      </c>
      <c r="D37" s="123">
        <f>COUNTA(D38:D43)/C37</f>
        <v>1</v>
      </c>
      <c r="E37" s="50">
        <f>IF(D37*F37*$K$2&gt;F37,F37,D37*F37*$K$2)</f>
        <v>1.3333333333333333</v>
      </c>
      <c r="F37" s="50">
        <f>$F$36*G37</f>
        <v>1.3333333333333333</v>
      </c>
      <c r="G37" s="50">
        <f>1/3</f>
        <v>0.33333333333333331</v>
      </c>
      <c r="H37" s="84"/>
      <c r="I37" s="50"/>
      <c r="J37" s="4"/>
      <c r="L37" s="4" t="s">
        <v>707</v>
      </c>
      <c r="M37" s="4" t="s">
        <v>707</v>
      </c>
    </row>
    <row r="38" spans="1:13" ht="43.2" x14ac:dyDescent="0.3">
      <c r="A38" s="4" t="s">
        <v>371</v>
      </c>
      <c r="B38" s="111" t="s">
        <v>705</v>
      </c>
      <c r="C38" s="51"/>
      <c r="D38" s="118" t="s">
        <v>622</v>
      </c>
      <c r="E38" s="68"/>
      <c r="F38" s="68"/>
      <c r="G38" s="68"/>
      <c r="H38" s="85" t="s">
        <v>130</v>
      </c>
      <c r="I38" s="68"/>
      <c r="J38" s="1" t="s">
        <v>124</v>
      </c>
      <c r="L38" s="4"/>
      <c r="M38" s="4"/>
    </row>
    <row r="39" spans="1:13" ht="28.8" x14ac:dyDescent="0.3">
      <c r="A39" s="4" t="s">
        <v>380</v>
      </c>
      <c r="B39" s="1" t="s">
        <v>37</v>
      </c>
      <c r="C39" s="52"/>
      <c r="D39" s="118" t="s">
        <v>622</v>
      </c>
      <c r="E39" s="67"/>
      <c r="F39" s="67"/>
      <c r="G39" s="67"/>
      <c r="H39" s="86"/>
      <c r="I39" s="67"/>
      <c r="J39" s="4" t="s">
        <v>154</v>
      </c>
      <c r="L39" s="4"/>
      <c r="M39" s="4"/>
    </row>
    <row r="40" spans="1:13" ht="28.8" x14ac:dyDescent="0.3">
      <c r="A40" s="4" t="s">
        <v>379</v>
      </c>
      <c r="B40" s="1" t="s">
        <v>38</v>
      </c>
      <c r="C40" s="52"/>
      <c r="D40" s="118" t="s">
        <v>622</v>
      </c>
      <c r="E40" s="67"/>
      <c r="F40" s="67"/>
      <c r="G40" s="67"/>
      <c r="H40" s="86"/>
      <c r="I40" s="67"/>
      <c r="J40" s="4" t="s">
        <v>154</v>
      </c>
      <c r="L40" s="4"/>
      <c r="M40" s="4"/>
    </row>
    <row r="41" spans="1:13" ht="28.8" x14ac:dyDescent="0.3">
      <c r="A41" s="4" t="s">
        <v>381</v>
      </c>
      <c r="B41" s="1" t="s">
        <v>39</v>
      </c>
      <c r="C41" s="52"/>
      <c r="D41" s="118" t="s">
        <v>622</v>
      </c>
      <c r="E41" s="67"/>
      <c r="F41" s="67"/>
      <c r="G41" s="67"/>
      <c r="H41" s="86"/>
      <c r="I41" s="67"/>
      <c r="J41" s="4" t="s">
        <v>154</v>
      </c>
      <c r="L41" s="4"/>
      <c r="M41" s="4"/>
    </row>
    <row r="42" spans="1:13" ht="57.6" x14ac:dyDescent="0.3">
      <c r="A42" s="4" t="s">
        <v>382</v>
      </c>
      <c r="B42" s="1" t="s">
        <v>40</v>
      </c>
      <c r="C42" s="52"/>
      <c r="D42" s="118" t="s">
        <v>622</v>
      </c>
      <c r="E42" s="67"/>
      <c r="F42" s="67"/>
      <c r="G42" s="67"/>
      <c r="H42" s="86" t="s">
        <v>678</v>
      </c>
      <c r="I42" s="67"/>
      <c r="J42" s="4" t="s">
        <v>154</v>
      </c>
      <c r="L42" s="4"/>
      <c r="M42" s="4"/>
    </row>
    <row r="43" spans="1:13" ht="28.8" x14ac:dyDescent="0.3">
      <c r="A43" s="4" t="s">
        <v>383</v>
      </c>
      <c r="B43" s="1" t="s">
        <v>41</v>
      </c>
      <c r="C43" s="52"/>
      <c r="D43" s="118" t="s">
        <v>622</v>
      </c>
      <c r="E43" s="67"/>
      <c r="F43" s="67"/>
      <c r="G43" s="67"/>
      <c r="H43" s="86"/>
      <c r="I43" s="67"/>
      <c r="J43" s="4" t="s">
        <v>154</v>
      </c>
      <c r="L43" s="4"/>
      <c r="M43" s="4"/>
    </row>
    <row r="44" spans="1:13" x14ac:dyDescent="0.3">
      <c r="A44" s="21" t="s">
        <v>378</v>
      </c>
      <c r="B44" s="7" t="s">
        <v>42</v>
      </c>
      <c r="C44" s="49">
        <f>COUNTA(#REF!)</f>
        <v>1</v>
      </c>
      <c r="D44" s="123">
        <f>COUNTA(#REF!)/C44</f>
        <v>1</v>
      </c>
      <c r="E44" s="50">
        <f>IF(D44*F44*$K$2&gt;F44,F44,D44*F44*$K$2)</f>
        <v>1.3333333333333333</v>
      </c>
      <c r="F44" s="50">
        <f>$F$36*G44</f>
        <v>1.3333333333333333</v>
      </c>
      <c r="G44" s="50">
        <f>1/3</f>
        <v>0.33333333333333331</v>
      </c>
      <c r="H44" s="84"/>
      <c r="I44" s="50"/>
      <c r="J44" s="4"/>
      <c r="L44" s="4" t="s">
        <v>707</v>
      </c>
      <c r="M44" s="4" t="s">
        <v>707</v>
      </c>
    </row>
    <row r="45" spans="1:13" x14ac:dyDescent="0.3">
      <c r="A45" s="21" t="s">
        <v>384</v>
      </c>
      <c r="B45" s="7" t="s">
        <v>43</v>
      </c>
      <c r="C45" s="49">
        <f>COUNTA(A46:A49)</f>
        <v>4</v>
      </c>
      <c r="D45" s="123">
        <f>COUNTA(D46:D49)/C45</f>
        <v>1</v>
      </c>
      <c r="E45" s="50">
        <f>IF(D45*F45*$K$2&gt;F45,F45,D45*F45*$K$2)</f>
        <v>1.3333333333333333</v>
      </c>
      <c r="F45" s="50">
        <f>$F$36*G45</f>
        <v>1.3333333333333333</v>
      </c>
      <c r="G45" s="50">
        <f>1/3</f>
        <v>0.33333333333333331</v>
      </c>
      <c r="H45" s="84"/>
      <c r="I45" s="50"/>
      <c r="J45" s="4"/>
      <c r="L45" s="4" t="s">
        <v>707</v>
      </c>
      <c r="M45" s="4" t="s">
        <v>707</v>
      </c>
    </row>
    <row r="46" spans="1:13" ht="23.4" x14ac:dyDescent="0.3">
      <c r="A46" s="22" t="s">
        <v>385</v>
      </c>
      <c r="B46" s="111" t="s">
        <v>131</v>
      </c>
      <c r="C46" s="51"/>
      <c r="D46" s="118" t="s">
        <v>622</v>
      </c>
      <c r="E46" s="68"/>
      <c r="F46" s="68"/>
      <c r="G46" s="68"/>
      <c r="H46" s="85"/>
      <c r="I46" s="68"/>
      <c r="J46" s="6" t="s">
        <v>124</v>
      </c>
      <c r="L46" s="4"/>
      <c r="M46" s="4"/>
    </row>
    <row r="47" spans="1:13" ht="23.4" x14ac:dyDescent="0.3">
      <c r="A47" s="22" t="s">
        <v>386</v>
      </c>
      <c r="B47" s="1" t="s">
        <v>44</v>
      </c>
      <c r="C47" s="52"/>
      <c r="D47" s="118" t="s">
        <v>622</v>
      </c>
      <c r="E47" s="67"/>
      <c r="F47" s="67"/>
      <c r="G47" s="67"/>
      <c r="H47" s="86"/>
      <c r="I47" s="67"/>
      <c r="J47" s="4" t="s">
        <v>154</v>
      </c>
      <c r="L47" s="4"/>
      <c r="M47" s="4"/>
    </row>
    <row r="48" spans="1:13" ht="23.4" x14ac:dyDescent="0.3">
      <c r="A48" s="22" t="s">
        <v>387</v>
      </c>
      <c r="B48" s="1" t="s">
        <v>45</v>
      </c>
      <c r="C48" s="52"/>
      <c r="D48" s="118" t="s">
        <v>622</v>
      </c>
      <c r="E48" s="52"/>
      <c r="F48" s="52"/>
      <c r="G48" s="52"/>
      <c r="H48" s="88"/>
      <c r="I48" s="52"/>
      <c r="J48" s="4" t="s">
        <v>154</v>
      </c>
      <c r="L48" s="4"/>
      <c r="M48" s="4"/>
    </row>
    <row r="49" spans="1:13" ht="43.2" x14ac:dyDescent="0.3">
      <c r="A49" s="22" t="s">
        <v>455</v>
      </c>
      <c r="B49" s="27" t="s">
        <v>332</v>
      </c>
      <c r="C49" s="64"/>
      <c r="D49" s="118" t="s">
        <v>622</v>
      </c>
      <c r="E49" s="64"/>
      <c r="F49" s="64"/>
      <c r="G49" s="64"/>
      <c r="H49" s="89" t="s">
        <v>333</v>
      </c>
      <c r="I49" s="64"/>
      <c r="J49" s="22" t="s">
        <v>331</v>
      </c>
      <c r="L49" s="4"/>
      <c r="M49" s="4"/>
    </row>
    <row r="50" spans="1:13" x14ac:dyDescent="0.3">
      <c r="A50" s="20" t="s">
        <v>46</v>
      </c>
      <c r="B50" s="8" t="s">
        <v>47</v>
      </c>
      <c r="C50" s="53"/>
      <c r="D50" s="119"/>
      <c r="E50" s="54">
        <f>E51+E54+E58</f>
        <v>4</v>
      </c>
      <c r="F50" s="54">
        <f>F6*G50</f>
        <v>4</v>
      </c>
      <c r="G50" s="54">
        <f>G6/3</f>
        <v>0.33333333333333331</v>
      </c>
      <c r="H50" s="87"/>
      <c r="I50" s="54"/>
      <c r="J50" s="4"/>
      <c r="L50" s="4" t="s">
        <v>707</v>
      </c>
      <c r="M50" s="4" t="s">
        <v>707</v>
      </c>
    </row>
    <row r="51" spans="1:13" x14ac:dyDescent="0.3">
      <c r="A51" s="21" t="s">
        <v>388</v>
      </c>
      <c r="B51" s="7" t="s">
        <v>48</v>
      </c>
      <c r="C51" s="49">
        <f>COUNTA(A52:A53)</f>
        <v>2</v>
      </c>
      <c r="D51" s="123">
        <f>COUNTA(D52:D53)/C51</f>
        <v>1</v>
      </c>
      <c r="E51" s="50">
        <f>IF(D51*F51*$K$2&gt;F51,F51,D51*F51*$K$2)</f>
        <v>1.3333333333333333</v>
      </c>
      <c r="F51" s="50">
        <f>$F$50*G51</f>
        <v>1.3333333333333333</v>
      </c>
      <c r="G51" s="50">
        <f>1/3</f>
        <v>0.33333333333333331</v>
      </c>
      <c r="H51" s="84"/>
      <c r="I51" s="50"/>
      <c r="J51" s="4"/>
      <c r="L51" s="4" t="s">
        <v>707</v>
      </c>
      <c r="M51" s="4" t="s">
        <v>707</v>
      </c>
    </row>
    <row r="52" spans="1:13" ht="28.8" x14ac:dyDescent="0.3">
      <c r="A52" s="22" t="s">
        <v>389</v>
      </c>
      <c r="B52" s="2" t="s">
        <v>120</v>
      </c>
      <c r="C52" s="51"/>
      <c r="D52" s="118" t="s">
        <v>622</v>
      </c>
      <c r="E52" s="68"/>
      <c r="F52" s="68"/>
      <c r="G52" s="68"/>
      <c r="H52" s="85"/>
      <c r="I52" s="68"/>
      <c r="J52" s="4" t="s">
        <v>154</v>
      </c>
      <c r="L52" s="4">
        <v>1</v>
      </c>
      <c r="M52" s="4"/>
    </row>
    <row r="53" spans="1:13" ht="57.6" x14ac:dyDescent="0.3">
      <c r="A53" s="22" t="s">
        <v>390</v>
      </c>
      <c r="B53" s="111" t="s">
        <v>132</v>
      </c>
      <c r="C53" s="51"/>
      <c r="D53" s="118" t="s">
        <v>622</v>
      </c>
      <c r="E53" s="68"/>
      <c r="F53" s="68"/>
      <c r="G53" s="68"/>
      <c r="H53" s="85" t="s">
        <v>334</v>
      </c>
      <c r="I53" s="68"/>
      <c r="J53" s="6" t="s">
        <v>124</v>
      </c>
      <c r="L53" s="4"/>
      <c r="M53" s="4"/>
    </row>
    <row r="54" spans="1:13" x14ac:dyDescent="0.3">
      <c r="A54" s="21" t="s">
        <v>391</v>
      </c>
      <c r="B54" s="7" t="s">
        <v>49</v>
      </c>
      <c r="C54" s="49">
        <f>COUNTA(A55:A57)</f>
        <v>3</v>
      </c>
      <c r="D54" s="123">
        <f>COUNTA(D55:D57)/C54</f>
        <v>1</v>
      </c>
      <c r="E54" s="50">
        <f>IF(D54*F54*$K$2&gt;F54,F54,D54*F54*$K$2)</f>
        <v>1.3333333333333333</v>
      </c>
      <c r="F54" s="50">
        <f>$F$50*G54</f>
        <v>1.3333333333333333</v>
      </c>
      <c r="G54" s="50">
        <f>1/3</f>
        <v>0.33333333333333331</v>
      </c>
      <c r="H54" s="84"/>
      <c r="I54" s="50"/>
      <c r="J54" s="4"/>
      <c r="L54" s="4" t="s">
        <v>707</v>
      </c>
      <c r="M54" s="4" t="s">
        <v>707</v>
      </c>
    </row>
    <row r="55" spans="1:13" ht="23.4" x14ac:dyDescent="0.3">
      <c r="A55" s="22" t="s">
        <v>392</v>
      </c>
      <c r="B55" s="1" t="s">
        <v>50</v>
      </c>
      <c r="C55" s="52"/>
      <c r="D55" s="118" t="s">
        <v>622</v>
      </c>
      <c r="E55" s="67"/>
      <c r="F55" s="67"/>
      <c r="G55" s="67"/>
      <c r="H55" s="86"/>
      <c r="I55" s="67"/>
      <c r="J55" s="4" t="s">
        <v>154</v>
      </c>
      <c r="L55" s="4"/>
      <c r="M55" s="4"/>
    </row>
    <row r="56" spans="1:13" ht="23.4" x14ac:dyDescent="0.3">
      <c r="A56" s="22" t="s">
        <v>393</v>
      </c>
      <c r="B56" s="1" t="s">
        <v>51</v>
      </c>
      <c r="C56" s="52"/>
      <c r="D56" s="118" t="s">
        <v>622</v>
      </c>
      <c r="E56" s="67"/>
      <c r="F56" s="67"/>
      <c r="G56" s="67"/>
      <c r="H56" s="86"/>
      <c r="I56" s="67"/>
      <c r="J56" s="4" t="s">
        <v>154</v>
      </c>
      <c r="L56" s="4"/>
      <c r="M56" s="4"/>
    </row>
    <row r="57" spans="1:13" ht="23.4" x14ac:dyDescent="0.3">
      <c r="A57" s="22" t="s">
        <v>394</v>
      </c>
      <c r="B57" s="1" t="s">
        <v>52</v>
      </c>
      <c r="C57" s="52"/>
      <c r="D57" s="118" t="s">
        <v>622</v>
      </c>
      <c r="E57" s="67"/>
      <c r="F57" s="67"/>
      <c r="G57" s="67"/>
      <c r="H57" s="86"/>
      <c r="I57" s="67"/>
      <c r="J57" s="4" t="s">
        <v>154</v>
      </c>
      <c r="L57" s="4"/>
      <c r="M57" s="4"/>
    </row>
    <row r="58" spans="1:13" x14ac:dyDescent="0.3">
      <c r="A58" s="21" t="s">
        <v>395</v>
      </c>
      <c r="B58" s="7" t="s">
        <v>53</v>
      </c>
      <c r="C58" s="49">
        <f>COUNTA(A59:A65)</f>
        <v>7</v>
      </c>
      <c r="D58" s="123">
        <f>COUNTA(D59:D65)/C58</f>
        <v>1</v>
      </c>
      <c r="E58" s="50">
        <f>IF(D58*F58*$K$2&gt;F58,F58,D58*F58*$K$2)</f>
        <v>1.3333333333333333</v>
      </c>
      <c r="F58" s="50">
        <f>$F$50*G58</f>
        <v>1.3333333333333333</v>
      </c>
      <c r="G58" s="50">
        <f>1/3</f>
        <v>0.33333333333333331</v>
      </c>
      <c r="H58" s="84"/>
      <c r="I58" s="50"/>
      <c r="J58" s="4"/>
      <c r="L58" s="4" t="s">
        <v>707</v>
      </c>
      <c r="M58" s="4" t="s">
        <v>707</v>
      </c>
    </row>
    <row r="59" spans="1:13" ht="28.8" x14ac:dyDescent="0.3">
      <c r="A59" s="22" t="s">
        <v>396</v>
      </c>
      <c r="B59" s="1" t="s">
        <v>54</v>
      </c>
      <c r="C59" s="52"/>
      <c r="D59" s="118" t="s">
        <v>622</v>
      </c>
      <c r="E59" s="52"/>
      <c r="F59" s="52"/>
      <c r="G59" s="52"/>
      <c r="H59" s="88" t="s">
        <v>335</v>
      </c>
      <c r="I59" s="52"/>
      <c r="J59" s="4" t="s">
        <v>154</v>
      </c>
      <c r="L59" s="4"/>
      <c r="M59" s="4">
        <v>1</v>
      </c>
    </row>
    <row r="60" spans="1:13" ht="28.8" x14ac:dyDescent="0.3">
      <c r="A60" s="22" t="s">
        <v>397</v>
      </c>
      <c r="B60" s="1" t="s">
        <v>55</v>
      </c>
      <c r="C60" s="52"/>
      <c r="D60" s="118" t="s">
        <v>622</v>
      </c>
      <c r="E60" s="52"/>
      <c r="F60" s="52"/>
      <c r="G60" s="52"/>
      <c r="H60" s="88"/>
      <c r="I60" s="52"/>
      <c r="J60" s="4" t="s">
        <v>154</v>
      </c>
      <c r="L60" s="4"/>
      <c r="M60" s="4"/>
    </row>
    <row r="61" spans="1:13" ht="28.8" x14ac:dyDescent="0.3">
      <c r="A61" s="22" t="s">
        <v>398</v>
      </c>
      <c r="B61" s="1" t="s">
        <v>56</v>
      </c>
      <c r="C61" s="52"/>
      <c r="D61" s="118" t="s">
        <v>622</v>
      </c>
      <c r="E61" s="52"/>
      <c r="F61" s="52"/>
      <c r="G61" s="52"/>
      <c r="H61" s="88"/>
      <c r="I61" s="52"/>
      <c r="J61" s="4" t="s">
        <v>154</v>
      </c>
      <c r="L61" s="4"/>
      <c r="M61" s="4">
        <v>1</v>
      </c>
    </row>
    <row r="62" spans="1:13" ht="28.8" x14ac:dyDescent="0.3">
      <c r="A62" s="22" t="s">
        <v>399</v>
      </c>
      <c r="B62" s="1" t="s">
        <v>57</v>
      </c>
      <c r="C62" s="52"/>
      <c r="D62" s="118" t="s">
        <v>622</v>
      </c>
      <c r="E62" s="52"/>
      <c r="F62" s="52"/>
      <c r="G62" s="52"/>
      <c r="H62" s="88"/>
      <c r="I62" s="52"/>
      <c r="J62" s="4" t="s">
        <v>154</v>
      </c>
      <c r="L62" s="4"/>
      <c r="M62" s="4">
        <v>1</v>
      </c>
    </row>
    <row r="63" spans="1:13" ht="43.2" x14ac:dyDescent="0.3">
      <c r="A63" s="22" t="s">
        <v>400</v>
      </c>
      <c r="B63" s="111" t="s">
        <v>133</v>
      </c>
      <c r="C63" s="51"/>
      <c r="D63" s="118" t="s">
        <v>622</v>
      </c>
      <c r="E63" s="51"/>
      <c r="F63" s="51"/>
      <c r="G63" s="51"/>
      <c r="H63" s="90" t="s">
        <v>680</v>
      </c>
      <c r="I63" s="51"/>
      <c r="J63" s="6" t="s">
        <v>124</v>
      </c>
      <c r="L63" s="4"/>
      <c r="M63" s="4"/>
    </row>
    <row r="64" spans="1:13" ht="23.4" x14ac:dyDescent="0.3">
      <c r="A64" s="22" t="s">
        <v>401</v>
      </c>
      <c r="B64" s="1" t="s">
        <v>58</v>
      </c>
      <c r="C64" s="52"/>
      <c r="D64" s="118" t="s">
        <v>622</v>
      </c>
      <c r="E64" s="52"/>
      <c r="F64" s="52"/>
      <c r="G64" s="52"/>
      <c r="H64" s="88"/>
      <c r="I64" s="52"/>
      <c r="J64" s="4" t="s">
        <v>154</v>
      </c>
      <c r="L64" s="4"/>
      <c r="M64" s="4"/>
    </row>
    <row r="65" spans="1:13" ht="23.4" x14ac:dyDescent="0.3">
      <c r="A65" s="22" t="s">
        <v>402</v>
      </c>
      <c r="B65" s="1" t="s">
        <v>59</v>
      </c>
      <c r="C65" s="52"/>
      <c r="D65" s="118" t="s">
        <v>622</v>
      </c>
      <c r="E65" s="52"/>
      <c r="F65" s="52"/>
      <c r="G65" s="52"/>
      <c r="H65" s="88"/>
      <c r="I65" s="52"/>
      <c r="J65" s="4" t="s">
        <v>154</v>
      </c>
      <c r="L65" s="4">
        <v>1</v>
      </c>
      <c r="M65" s="4"/>
    </row>
    <row r="66" spans="1:13" s="25" customFormat="1" ht="23.4" x14ac:dyDescent="0.3">
      <c r="A66" s="22"/>
      <c r="B66" s="13"/>
      <c r="C66" s="55"/>
      <c r="D66" s="120"/>
      <c r="E66" s="55"/>
      <c r="F66" s="55"/>
      <c r="G66" s="55"/>
      <c r="H66" s="91"/>
      <c r="I66" s="55"/>
      <c r="J66" s="22"/>
      <c r="L66" s="22"/>
      <c r="M66" s="22"/>
    </row>
    <row r="67" spans="1:13" x14ac:dyDescent="0.3">
      <c r="A67" s="19">
        <v>2</v>
      </c>
      <c r="B67" s="3" t="s">
        <v>156</v>
      </c>
      <c r="C67" s="45"/>
      <c r="D67" s="121"/>
      <c r="E67" s="45">
        <f>E68+E127+E130</f>
        <v>13</v>
      </c>
      <c r="F67" s="45">
        <v>13</v>
      </c>
      <c r="G67" s="45">
        <v>1</v>
      </c>
      <c r="H67" s="92"/>
      <c r="I67" s="45"/>
      <c r="J67" s="4"/>
      <c r="L67" s="4" t="s">
        <v>707</v>
      </c>
      <c r="M67" s="4" t="s">
        <v>707</v>
      </c>
    </row>
    <row r="68" spans="1:13" x14ac:dyDescent="0.3">
      <c r="A68" s="20" t="s">
        <v>157</v>
      </c>
      <c r="B68" s="8" t="s">
        <v>158</v>
      </c>
      <c r="C68" s="53"/>
      <c r="D68" s="119"/>
      <c r="E68" s="54">
        <f>E69+E114+E124</f>
        <v>11.05</v>
      </c>
      <c r="F68" s="54">
        <f>$F$67*G68</f>
        <v>11.049999999999999</v>
      </c>
      <c r="G68" s="54">
        <v>0.85</v>
      </c>
      <c r="H68" s="87"/>
      <c r="I68" s="54"/>
      <c r="J68" s="4"/>
      <c r="L68" s="4" t="s">
        <v>707</v>
      </c>
      <c r="M68" s="4" t="s">
        <v>707</v>
      </c>
    </row>
    <row r="69" spans="1:13" x14ac:dyDescent="0.3">
      <c r="A69" s="21" t="s">
        <v>403</v>
      </c>
      <c r="B69" s="7" t="s">
        <v>159</v>
      </c>
      <c r="C69" s="49"/>
      <c r="D69" s="122"/>
      <c r="E69" s="50">
        <f>SUM(E70:E113)</f>
        <v>8.84</v>
      </c>
      <c r="F69" s="50">
        <f>G69*F68</f>
        <v>8.84</v>
      </c>
      <c r="G69" s="50">
        <v>0.8</v>
      </c>
      <c r="H69" s="84"/>
      <c r="I69" s="50"/>
      <c r="J69" s="4"/>
      <c r="L69" s="4" t="s">
        <v>707</v>
      </c>
      <c r="M69" s="4" t="s">
        <v>707</v>
      </c>
    </row>
    <row r="70" spans="1:13" ht="23.4" x14ac:dyDescent="0.3">
      <c r="A70" s="22" t="s">
        <v>623</v>
      </c>
      <c r="B70" s="13" t="s">
        <v>631</v>
      </c>
      <c r="C70" s="71">
        <f>IF(COUNTA(D70)=1,F70,0)</f>
        <v>1.105</v>
      </c>
      <c r="D70" s="118" t="s">
        <v>622</v>
      </c>
      <c r="E70" s="70">
        <f>C70</f>
        <v>1.105</v>
      </c>
      <c r="F70" s="71">
        <f>$F$69*G70</f>
        <v>1.105</v>
      </c>
      <c r="G70" s="71">
        <f>1/8</f>
        <v>0.125</v>
      </c>
      <c r="H70" s="93"/>
      <c r="I70" s="71"/>
      <c r="J70" s="13" t="s">
        <v>154</v>
      </c>
      <c r="L70" s="4"/>
      <c r="M70" s="4"/>
    </row>
    <row r="71" spans="1:13" ht="23.4" x14ac:dyDescent="0.3">
      <c r="A71" s="22"/>
      <c r="B71" s="13" t="s">
        <v>632</v>
      </c>
      <c r="C71" s="71">
        <f>IF(COUNTA(D70)=1,0,IF(COUNTA(D71)=1,F71,0))</f>
        <v>0</v>
      </c>
      <c r="D71" s="118" t="s">
        <v>622</v>
      </c>
      <c r="E71" s="70">
        <f>C71</f>
        <v>0</v>
      </c>
      <c r="F71" s="71">
        <f>G71*$G$70*$F$69</f>
        <v>0.442</v>
      </c>
      <c r="G71" s="71">
        <v>0.4</v>
      </c>
      <c r="H71" s="93"/>
      <c r="I71" s="71"/>
      <c r="J71" s="13"/>
      <c r="L71" s="4"/>
      <c r="M71" s="4"/>
    </row>
    <row r="72" spans="1:13" ht="23.4" x14ac:dyDescent="0.3">
      <c r="A72" s="22"/>
      <c r="B72" s="13" t="s">
        <v>633</v>
      </c>
      <c r="C72" s="71">
        <f>IF(COUNTA(D70)=1,0,IF(COUNTA(D72)=1,F72,0))</f>
        <v>0</v>
      </c>
      <c r="D72" s="118" t="s">
        <v>622</v>
      </c>
      <c r="E72" s="70">
        <f>IF(C72&lt;&gt;0,C72-E71,0)</f>
        <v>0</v>
      </c>
      <c r="F72" s="71">
        <f t="shared" ref="F72:F75" si="0">G72*$G$70*$F$69</f>
        <v>0.55249999999999999</v>
      </c>
      <c r="G72" s="71">
        <v>0.5</v>
      </c>
      <c r="H72" s="93"/>
      <c r="I72" s="71"/>
      <c r="J72" s="13"/>
      <c r="L72" s="4"/>
      <c r="M72" s="4"/>
    </row>
    <row r="73" spans="1:13" ht="23.4" x14ac:dyDescent="0.3">
      <c r="A73" s="22"/>
      <c r="B73" s="13" t="s">
        <v>634</v>
      </c>
      <c r="C73" s="71">
        <f>IF(COUNTA(D70)=1,0,IF(COUNTA(D73)=1,F73,0))</f>
        <v>0</v>
      </c>
      <c r="D73" s="118" t="s">
        <v>622</v>
      </c>
      <c r="E73" s="70">
        <f>IF(C73&lt;&gt;0,C73-E72-E71,0)</f>
        <v>0</v>
      </c>
      <c r="F73" s="71">
        <f t="shared" si="0"/>
        <v>0.66299999999999992</v>
      </c>
      <c r="G73" s="71">
        <v>0.6</v>
      </c>
      <c r="H73" s="93"/>
      <c r="I73" s="71"/>
      <c r="J73" s="13"/>
      <c r="L73" s="4"/>
      <c r="M73" s="4"/>
    </row>
    <row r="74" spans="1:13" ht="23.4" x14ac:dyDescent="0.3">
      <c r="A74" s="22"/>
      <c r="B74" s="13" t="s">
        <v>635</v>
      </c>
      <c r="C74" s="71">
        <f>IF(COUNTA(D70)=1,0,IF(COUNTA(D74)=1,F74,0))</f>
        <v>0</v>
      </c>
      <c r="D74" s="118" t="s">
        <v>622</v>
      </c>
      <c r="E74" s="70">
        <f>IF(C74&lt;&gt;0,C74-E73-E72-E71,0)</f>
        <v>0</v>
      </c>
      <c r="F74" s="71">
        <f t="shared" si="0"/>
        <v>0.88400000000000001</v>
      </c>
      <c r="G74" s="71">
        <v>0.8</v>
      </c>
      <c r="H74" s="93"/>
      <c r="I74" s="71"/>
      <c r="J74" s="13"/>
      <c r="L74" s="4"/>
      <c r="M74" s="4"/>
    </row>
    <row r="75" spans="1:13" ht="23.4" x14ac:dyDescent="0.3">
      <c r="A75" s="22"/>
      <c r="B75" s="13" t="s">
        <v>636</v>
      </c>
      <c r="C75" s="71">
        <f>IF(COUNTA(D70)=1,0,IF(COUNTA(D75)=1,F75,0))</f>
        <v>0</v>
      </c>
      <c r="D75" s="118" t="s">
        <v>622</v>
      </c>
      <c r="E75" s="70">
        <f>C75</f>
        <v>0</v>
      </c>
      <c r="F75" s="71">
        <f t="shared" si="0"/>
        <v>0.16574999999999998</v>
      </c>
      <c r="G75" s="71">
        <v>0.15</v>
      </c>
      <c r="H75" s="93"/>
      <c r="I75" s="71"/>
      <c r="J75" s="13"/>
      <c r="L75" s="4"/>
      <c r="M75" s="4"/>
    </row>
    <row r="76" spans="1:13" ht="23.4" x14ac:dyDescent="0.3">
      <c r="A76" s="22" t="s">
        <v>624</v>
      </c>
      <c r="B76" s="13" t="s">
        <v>637</v>
      </c>
      <c r="C76" s="71">
        <f>IF(COUNTA(D76)=1,F76,0)</f>
        <v>1.105</v>
      </c>
      <c r="D76" s="118" t="s">
        <v>622</v>
      </c>
      <c r="E76" s="70">
        <f>C76</f>
        <v>1.105</v>
      </c>
      <c r="F76" s="71">
        <f>$F$69*G76</f>
        <v>1.105</v>
      </c>
      <c r="G76" s="71">
        <f t="shared" ref="G76:G110" si="1">1/8</f>
        <v>0.125</v>
      </c>
      <c r="H76" s="93" t="s">
        <v>160</v>
      </c>
      <c r="I76" s="71"/>
      <c r="J76" s="13" t="s">
        <v>154</v>
      </c>
      <c r="L76" s="4"/>
      <c r="M76" s="4"/>
    </row>
    <row r="77" spans="1:13" ht="23.4" x14ac:dyDescent="0.3">
      <c r="A77" s="22"/>
      <c r="B77" s="13" t="s">
        <v>638</v>
      </c>
      <c r="C77" s="71">
        <f>IF(COUNTA(D76)=1,0,IF(COUNTA(D77)=1,F77,0))</f>
        <v>0</v>
      </c>
      <c r="D77" s="118" t="s">
        <v>622</v>
      </c>
      <c r="E77" s="70">
        <f>C77</f>
        <v>0</v>
      </c>
      <c r="F77" s="71">
        <f>G77*$G$70*$F$69</f>
        <v>0.442</v>
      </c>
      <c r="G77" s="71">
        <v>0.4</v>
      </c>
      <c r="H77" s="93"/>
      <c r="I77" s="71"/>
      <c r="J77" s="13"/>
      <c r="L77" s="4"/>
      <c r="M77" s="4"/>
    </row>
    <row r="78" spans="1:13" ht="23.4" x14ac:dyDescent="0.3">
      <c r="A78" s="22"/>
      <c r="B78" s="13" t="s">
        <v>639</v>
      </c>
      <c r="C78" s="71">
        <f>IF(COUNTA(D76)=1,0,IF(COUNTA(D78)=1,F78,0))</f>
        <v>0</v>
      </c>
      <c r="D78" s="118" t="s">
        <v>622</v>
      </c>
      <c r="E78" s="70">
        <f>IF(C78&lt;&gt;0,C78-E77,0)</f>
        <v>0</v>
      </c>
      <c r="F78" s="71">
        <f t="shared" ref="F78:F81" si="2">G78*$G$70*$F$69</f>
        <v>0.55249999999999999</v>
      </c>
      <c r="G78" s="71">
        <v>0.5</v>
      </c>
      <c r="H78" s="93"/>
      <c r="I78" s="71"/>
      <c r="J78" s="13"/>
      <c r="L78" s="4"/>
      <c r="M78" s="4"/>
    </row>
    <row r="79" spans="1:13" ht="23.4" x14ac:dyDescent="0.3">
      <c r="A79" s="22"/>
      <c r="B79" s="13" t="s">
        <v>640</v>
      </c>
      <c r="C79" s="71">
        <f>IF(COUNTA(D76)=1,0,IF(COUNTA(D79)=1,F79,0))</f>
        <v>0</v>
      </c>
      <c r="D79" s="118" t="s">
        <v>622</v>
      </c>
      <c r="E79" s="70">
        <f>IF(C79&lt;&gt;0,C79-E78-E77,0)</f>
        <v>0</v>
      </c>
      <c r="F79" s="71">
        <f t="shared" si="2"/>
        <v>0.66299999999999992</v>
      </c>
      <c r="G79" s="71">
        <v>0.6</v>
      </c>
      <c r="H79" s="93"/>
      <c r="I79" s="71"/>
      <c r="J79" s="13"/>
      <c r="L79" s="4"/>
      <c r="M79" s="4"/>
    </row>
    <row r="80" spans="1:13" ht="23.4" x14ac:dyDescent="0.3">
      <c r="A80" s="22"/>
      <c r="B80" s="13" t="s">
        <v>641</v>
      </c>
      <c r="C80" s="71">
        <f>IF(COUNTA(D76)=1,0,IF(COUNTA(D80)=1,F80,0))</f>
        <v>0</v>
      </c>
      <c r="D80" s="118" t="s">
        <v>622</v>
      </c>
      <c r="E80" s="70">
        <f>IF(C80&lt;&gt;0,C80-E79-E78-E77,0)</f>
        <v>0</v>
      </c>
      <c r="F80" s="71">
        <f t="shared" si="2"/>
        <v>0.88400000000000001</v>
      </c>
      <c r="G80" s="71">
        <v>0.8</v>
      </c>
      <c r="H80" s="93"/>
      <c r="I80" s="71"/>
      <c r="J80" s="13"/>
      <c r="L80" s="4"/>
      <c r="M80" s="4"/>
    </row>
    <row r="81" spans="1:13" ht="23.4" x14ac:dyDescent="0.3">
      <c r="A81" s="22"/>
      <c r="B81" s="13" t="s">
        <v>642</v>
      </c>
      <c r="C81" s="71">
        <f>IF(COUNTA(D76)=1,0,IF(COUNTA(D81)=1,F81,0))</f>
        <v>0</v>
      </c>
      <c r="D81" s="118" t="s">
        <v>622</v>
      </c>
      <c r="E81" s="70">
        <f>C81</f>
        <v>0</v>
      </c>
      <c r="F81" s="71">
        <f t="shared" si="2"/>
        <v>0.16574999999999998</v>
      </c>
      <c r="G81" s="71">
        <v>0.15</v>
      </c>
      <c r="H81" s="93"/>
      <c r="I81" s="71"/>
      <c r="J81" s="13"/>
      <c r="L81" s="4"/>
      <c r="M81" s="4"/>
    </row>
    <row r="82" spans="1:13" ht="36" customHeight="1" x14ac:dyDescent="0.3">
      <c r="A82" s="22" t="s">
        <v>625</v>
      </c>
      <c r="B82" s="13" t="s">
        <v>643</v>
      </c>
      <c r="C82" s="71">
        <f>IF(COUNTA(D82)=1,F82,0)</f>
        <v>1.105</v>
      </c>
      <c r="D82" s="118" t="s">
        <v>622</v>
      </c>
      <c r="E82" s="70">
        <f>C82</f>
        <v>1.105</v>
      </c>
      <c r="F82" s="71">
        <f t="shared" ref="F82:F110" si="3">$F$69*G82</f>
        <v>1.105</v>
      </c>
      <c r="G82" s="71">
        <f t="shared" si="1"/>
        <v>0.125</v>
      </c>
      <c r="H82" s="93"/>
      <c r="I82" s="71"/>
      <c r="J82" s="13" t="s">
        <v>154</v>
      </c>
      <c r="L82" s="4"/>
      <c r="M82" s="4"/>
    </row>
    <row r="83" spans="1:13" ht="36" customHeight="1" x14ac:dyDescent="0.3">
      <c r="A83" s="22"/>
      <c r="B83" s="13" t="s">
        <v>645</v>
      </c>
      <c r="C83" s="71">
        <f>IF(COUNTA(D82)=1,0,IF(COUNTA(D83)=1,F83,0))</f>
        <v>0</v>
      </c>
      <c r="D83" s="118" t="s">
        <v>622</v>
      </c>
      <c r="E83" s="70">
        <f>C83</f>
        <v>0</v>
      </c>
      <c r="F83" s="71">
        <f>G83*$G$70*$F$69</f>
        <v>0.66299999999999992</v>
      </c>
      <c r="G83" s="71">
        <v>0.6</v>
      </c>
      <c r="H83" s="93"/>
      <c r="I83" s="71"/>
      <c r="J83" s="13"/>
      <c r="L83" s="4"/>
      <c r="M83" s="4"/>
    </row>
    <row r="84" spans="1:13" ht="36" customHeight="1" x14ac:dyDescent="0.3">
      <c r="A84" s="22"/>
      <c r="B84" s="13" t="s">
        <v>646</v>
      </c>
      <c r="C84" s="71">
        <f>IF(COUNTA(D82)=1,0,IF(COUNTA(D84)=1,F84,0))</f>
        <v>0</v>
      </c>
      <c r="D84" s="118" t="s">
        <v>622</v>
      </c>
      <c r="E84" s="70">
        <f>IF(C84&lt;&gt;0,C84-E83,0)</f>
        <v>0</v>
      </c>
      <c r="F84" s="71">
        <f t="shared" ref="F84:F85" si="4">G84*$G$70*$F$69</f>
        <v>0.88400000000000001</v>
      </c>
      <c r="G84" s="71">
        <v>0.8</v>
      </c>
      <c r="H84" s="93"/>
      <c r="I84" s="71"/>
      <c r="J84" s="13"/>
      <c r="L84" s="4"/>
      <c r="M84" s="4"/>
    </row>
    <row r="85" spans="1:13" ht="36" customHeight="1" x14ac:dyDescent="0.3">
      <c r="A85" s="22"/>
      <c r="B85" s="13" t="s">
        <v>644</v>
      </c>
      <c r="C85" s="71">
        <f>IF(COUNTA(D82)=1,0,IF(COUNTA(D85)=1,F85,0))</f>
        <v>0</v>
      </c>
      <c r="D85" s="118" t="s">
        <v>622</v>
      </c>
      <c r="E85" s="70">
        <f>C85</f>
        <v>0</v>
      </c>
      <c r="F85" s="71">
        <f t="shared" si="4"/>
        <v>0.16574999999999998</v>
      </c>
      <c r="G85" s="71">
        <v>0.15</v>
      </c>
      <c r="H85" s="93"/>
      <c r="I85" s="71"/>
      <c r="J85" s="13"/>
      <c r="L85" s="4"/>
      <c r="M85" s="4"/>
    </row>
    <row r="86" spans="1:13" ht="13.8" customHeight="1" x14ac:dyDescent="0.3">
      <c r="A86" s="22" t="s">
        <v>626</v>
      </c>
      <c r="B86" s="112" t="s">
        <v>647</v>
      </c>
      <c r="C86" s="71"/>
      <c r="D86" s="118" t="s">
        <v>622</v>
      </c>
      <c r="E86" s="71"/>
      <c r="F86" s="71">
        <f t="shared" si="3"/>
        <v>1.105</v>
      </c>
      <c r="G86" s="71">
        <f t="shared" si="1"/>
        <v>0.125</v>
      </c>
      <c r="H86" s="93"/>
      <c r="I86" s="71"/>
      <c r="J86" s="13" t="s">
        <v>124</v>
      </c>
      <c r="L86" s="4"/>
      <c r="M86" s="4"/>
    </row>
    <row r="87" spans="1:13" ht="13.8" customHeight="1" x14ac:dyDescent="0.3">
      <c r="A87" s="22"/>
      <c r="B87" s="13" t="s">
        <v>648</v>
      </c>
      <c r="C87" s="71">
        <f>IF(COUNTA(D87)=1,F87,0)</f>
        <v>0.442</v>
      </c>
      <c r="D87" s="118" t="s">
        <v>622</v>
      </c>
      <c r="E87" s="70">
        <f>C87</f>
        <v>0.442</v>
      </c>
      <c r="F87" s="71">
        <f>G87*$G$70*$F$69</f>
        <v>0.442</v>
      </c>
      <c r="G87" s="71">
        <v>0.4</v>
      </c>
      <c r="H87" s="93"/>
      <c r="I87" s="71"/>
      <c r="J87" s="13"/>
      <c r="L87" s="4"/>
      <c r="M87" s="4"/>
    </row>
    <row r="88" spans="1:13" ht="13.8" customHeight="1" x14ac:dyDescent="0.3">
      <c r="A88" s="22"/>
      <c r="B88" s="13" t="s">
        <v>649</v>
      </c>
      <c r="C88" s="71">
        <f>IF(COUNTA(D88)=1,F88,0)</f>
        <v>0.55249999999999999</v>
      </c>
      <c r="D88" s="118" t="s">
        <v>622</v>
      </c>
      <c r="E88" s="70">
        <f>IF(C88&lt;&gt;0,C88-E87,0)</f>
        <v>0.11049999999999999</v>
      </c>
      <c r="F88" s="71">
        <f t="shared" ref="F88:F89" si="5">G88*$G$70*$F$69</f>
        <v>0.55249999999999999</v>
      </c>
      <c r="G88" s="71">
        <v>0.5</v>
      </c>
      <c r="H88" s="93"/>
      <c r="I88" s="71"/>
      <c r="J88" s="13"/>
      <c r="L88" s="4"/>
      <c r="M88" s="4"/>
    </row>
    <row r="89" spans="1:13" ht="34.799999999999997" customHeight="1" x14ac:dyDescent="0.3">
      <c r="A89" s="22"/>
      <c r="B89" s="13" t="s">
        <v>711</v>
      </c>
      <c r="C89" s="71">
        <f>IF(COUNTA(D89)=1,F89,0)</f>
        <v>0.71825000000000006</v>
      </c>
      <c r="D89" s="118" t="s">
        <v>622</v>
      </c>
      <c r="E89" s="70">
        <f>IF(C89&lt;&gt;0,C89-E88-E87,0)</f>
        <v>0.16575000000000001</v>
      </c>
      <c r="F89" s="71">
        <f t="shared" si="5"/>
        <v>0.71825000000000006</v>
      </c>
      <c r="G89" s="71">
        <v>0.65</v>
      </c>
      <c r="H89" s="93"/>
      <c r="I89" s="71"/>
      <c r="J89" s="13"/>
      <c r="L89" s="4"/>
      <c r="M89" s="4"/>
    </row>
    <row r="90" spans="1:13" ht="13.8" customHeight="1" x14ac:dyDescent="0.3">
      <c r="A90" s="22"/>
      <c r="B90" s="13" t="s">
        <v>712</v>
      </c>
      <c r="C90" s="71">
        <f>IF(COUNTA(D90)=1,F90,0)</f>
        <v>0.93924999999999992</v>
      </c>
      <c r="D90" s="118" t="s">
        <v>622</v>
      </c>
      <c r="E90" s="70">
        <f>IF(C90&lt;&gt;0,C90-E89-E88-E87,0)</f>
        <v>0.22099999999999981</v>
      </c>
      <c r="F90" s="71">
        <f>G90*$G$70*$F$69</f>
        <v>0.93924999999999992</v>
      </c>
      <c r="G90" s="71">
        <v>0.85</v>
      </c>
      <c r="H90" s="93"/>
      <c r="I90" s="71"/>
      <c r="J90" s="13"/>
      <c r="L90" s="4"/>
      <c r="M90" s="4"/>
    </row>
    <row r="91" spans="1:13" ht="13.8" customHeight="1" x14ac:dyDescent="0.3">
      <c r="A91" s="22"/>
      <c r="B91" s="13" t="s">
        <v>650</v>
      </c>
      <c r="C91" s="71">
        <f>IF(COUNTA(D91)=1,F91,0)</f>
        <v>0.16574999999999998</v>
      </c>
      <c r="D91" s="118" t="s">
        <v>622</v>
      </c>
      <c r="E91" s="70">
        <f>C91</f>
        <v>0.16574999999999998</v>
      </c>
      <c r="F91" s="71">
        <f>G91*$G$70*$F$69</f>
        <v>0.16574999999999998</v>
      </c>
      <c r="G91" s="71">
        <v>0.15</v>
      </c>
      <c r="H91" s="93"/>
      <c r="I91" s="71"/>
      <c r="J91" s="13"/>
      <c r="L91" s="4"/>
      <c r="M91" s="4"/>
    </row>
    <row r="92" spans="1:13" ht="23.4" x14ac:dyDescent="0.3">
      <c r="A92" s="22" t="s">
        <v>627</v>
      </c>
      <c r="B92" s="13" t="s">
        <v>657</v>
      </c>
      <c r="C92" s="71"/>
      <c r="D92" s="118" t="s">
        <v>622</v>
      </c>
      <c r="E92" s="71"/>
      <c r="F92" s="71">
        <f t="shared" si="3"/>
        <v>1.105</v>
      </c>
      <c r="G92" s="71">
        <f t="shared" si="1"/>
        <v>0.125</v>
      </c>
      <c r="H92" s="93"/>
      <c r="I92" s="71"/>
      <c r="J92" s="13" t="s">
        <v>154</v>
      </c>
      <c r="L92" s="4"/>
      <c r="M92" s="4"/>
    </row>
    <row r="93" spans="1:13" ht="28.8" x14ac:dyDescent="0.3">
      <c r="A93" s="22"/>
      <c r="B93" s="13" t="s">
        <v>651</v>
      </c>
      <c r="C93" s="71">
        <f>IF(COUNTA(D93)=1,F93,0)</f>
        <v>0.442</v>
      </c>
      <c r="D93" s="118" t="s">
        <v>622</v>
      </c>
      <c r="E93" s="70">
        <f>C93</f>
        <v>0.442</v>
      </c>
      <c r="F93" s="71">
        <f>G93*$G$70*$F$69</f>
        <v>0.442</v>
      </c>
      <c r="G93" s="71">
        <v>0.4</v>
      </c>
      <c r="H93" s="93"/>
      <c r="I93" s="71"/>
      <c r="J93" s="13"/>
      <c r="L93" s="4"/>
      <c r="M93" s="4"/>
    </row>
    <row r="94" spans="1:13" ht="28.8" x14ac:dyDescent="0.3">
      <c r="A94" s="22"/>
      <c r="B94" s="13" t="s">
        <v>652</v>
      </c>
      <c r="C94" s="71">
        <f>IF(COUNTA(D94)=1,F94,0)</f>
        <v>0.55249999999999999</v>
      </c>
      <c r="D94" s="118" t="s">
        <v>622</v>
      </c>
      <c r="E94" s="70">
        <f>IF(C94&lt;&gt;0,C94-E93,0)</f>
        <v>0.11049999999999999</v>
      </c>
      <c r="F94" s="71">
        <f t="shared" ref="F94:F95" si="6">G94*$G$70*$F$69</f>
        <v>0.55249999999999999</v>
      </c>
      <c r="G94" s="71">
        <v>0.5</v>
      </c>
      <c r="H94" s="93"/>
      <c r="I94" s="71"/>
      <c r="J94" s="13"/>
      <c r="L94" s="4"/>
      <c r="M94" s="4"/>
    </row>
    <row r="95" spans="1:13" ht="28.8" x14ac:dyDescent="0.3">
      <c r="A95" s="22"/>
      <c r="B95" s="13" t="s">
        <v>713</v>
      </c>
      <c r="C95" s="71">
        <f>IF(COUNTA(D95)=1,F95,0)</f>
        <v>0.71825000000000006</v>
      </c>
      <c r="D95" s="118" t="s">
        <v>622</v>
      </c>
      <c r="E95" s="70">
        <f>IF(C95&lt;&gt;0,C95-E94-E93,0)</f>
        <v>0.16575000000000001</v>
      </c>
      <c r="F95" s="71">
        <f t="shared" si="6"/>
        <v>0.71825000000000006</v>
      </c>
      <c r="G95" s="71">
        <v>0.65</v>
      </c>
      <c r="H95" s="93"/>
      <c r="I95" s="71"/>
      <c r="J95" s="13"/>
      <c r="L95" s="4"/>
      <c r="M95" s="4"/>
    </row>
    <row r="96" spans="1:13" ht="28.8" x14ac:dyDescent="0.3">
      <c r="A96" s="22"/>
      <c r="B96" s="13" t="s">
        <v>714</v>
      </c>
      <c r="C96" s="71">
        <f>IF(COUNTA(D96)=1,F96,0)</f>
        <v>0.93924999999999992</v>
      </c>
      <c r="D96" s="118" t="s">
        <v>622</v>
      </c>
      <c r="E96" s="70">
        <f>IF(C96&lt;&gt;0,C96-E95-E94-E93,0)</f>
        <v>0.22099999999999981</v>
      </c>
      <c r="F96" s="71">
        <f>G96*$G$70*$F$69</f>
        <v>0.93924999999999992</v>
      </c>
      <c r="G96" s="71">
        <v>0.85</v>
      </c>
      <c r="H96" s="93"/>
      <c r="I96" s="71"/>
      <c r="J96" s="13"/>
      <c r="L96" s="4"/>
      <c r="M96" s="4"/>
    </row>
    <row r="97" spans="1:13" ht="23.4" x14ac:dyDescent="0.3">
      <c r="A97" s="22"/>
      <c r="B97" s="13" t="s">
        <v>653</v>
      </c>
      <c r="C97" s="71">
        <f>IF(COUNTA(D97)=1,F97,0)</f>
        <v>0.16574999999999998</v>
      </c>
      <c r="D97" s="118" t="s">
        <v>622</v>
      </c>
      <c r="E97" s="70">
        <f>C97</f>
        <v>0.16574999999999998</v>
      </c>
      <c r="F97" s="71">
        <f>G97*$G$70*$F$69</f>
        <v>0.16574999999999998</v>
      </c>
      <c r="G97" s="71">
        <v>0.15</v>
      </c>
      <c r="H97" s="93"/>
      <c r="I97" s="71"/>
      <c r="J97" s="13"/>
      <c r="L97" s="4"/>
      <c r="M97" s="4"/>
    </row>
    <row r="98" spans="1:13" ht="23.4" x14ac:dyDescent="0.3">
      <c r="A98" s="22" t="s">
        <v>628</v>
      </c>
      <c r="B98" s="13" t="s">
        <v>658</v>
      </c>
      <c r="C98" s="71"/>
      <c r="D98" s="118" t="s">
        <v>622</v>
      </c>
      <c r="E98" s="71"/>
      <c r="F98" s="71">
        <f t="shared" si="3"/>
        <v>1.105</v>
      </c>
      <c r="G98" s="71">
        <f t="shared" si="1"/>
        <v>0.125</v>
      </c>
      <c r="H98" s="93"/>
      <c r="I98" s="71"/>
      <c r="J98" s="13" t="s">
        <v>154</v>
      </c>
      <c r="L98" s="4"/>
      <c r="M98" s="4"/>
    </row>
    <row r="99" spans="1:13" ht="28.8" x14ac:dyDescent="0.3">
      <c r="A99" s="22"/>
      <c r="B99" s="13" t="s">
        <v>654</v>
      </c>
      <c r="C99" s="71">
        <f>IF(COUNTA(D99)=1,F99,0)</f>
        <v>0.442</v>
      </c>
      <c r="D99" s="118" t="s">
        <v>622</v>
      </c>
      <c r="E99" s="70">
        <f>C99</f>
        <v>0.442</v>
      </c>
      <c r="F99" s="71">
        <f>G99*$G$70*$F$69</f>
        <v>0.442</v>
      </c>
      <c r="G99" s="71">
        <v>0.4</v>
      </c>
      <c r="H99" s="93"/>
      <c r="I99" s="71"/>
      <c r="J99" s="13"/>
      <c r="L99" s="4"/>
      <c r="M99" s="4"/>
    </row>
    <row r="100" spans="1:13" ht="28.8" x14ac:dyDescent="0.3">
      <c r="A100" s="22"/>
      <c r="B100" s="13" t="s">
        <v>655</v>
      </c>
      <c r="C100" s="71">
        <f>IF(COUNTA(D100)=1,F100,0)</f>
        <v>0.55249999999999999</v>
      </c>
      <c r="D100" s="118" t="s">
        <v>622</v>
      </c>
      <c r="E100" s="70">
        <f>IF(C100&lt;&gt;0,C100-E99,0)</f>
        <v>0.11049999999999999</v>
      </c>
      <c r="F100" s="71">
        <f t="shared" ref="F100:F101" si="7">G100*$G$70*$F$69</f>
        <v>0.55249999999999999</v>
      </c>
      <c r="G100" s="71">
        <v>0.5</v>
      </c>
      <c r="H100" s="93"/>
      <c r="I100" s="71"/>
      <c r="J100" s="13"/>
      <c r="L100" s="4"/>
      <c r="M100" s="4"/>
    </row>
    <row r="101" spans="1:13" ht="28.8" x14ac:dyDescent="0.3">
      <c r="A101" s="22"/>
      <c r="B101" s="13" t="s">
        <v>715</v>
      </c>
      <c r="C101" s="71">
        <f>IF(COUNTA(D101)=1,F101,0)</f>
        <v>0.71825000000000006</v>
      </c>
      <c r="D101" s="118" t="s">
        <v>622</v>
      </c>
      <c r="E101" s="70">
        <f>IF(C101&lt;&gt;0,C101-E100-E99,0)</f>
        <v>0.16575000000000001</v>
      </c>
      <c r="F101" s="71">
        <f t="shared" si="7"/>
        <v>0.71825000000000006</v>
      </c>
      <c r="G101" s="71">
        <v>0.65</v>
      </c>
      <c r="H101" s="93"/>
      <c r="I101" s="71"/>
      <c r="J101" s="13"/>
      <c r="L101" s="4"/>
      <c r="M101" s="4"/>
    </row>
    <row r="102" spans="1:13" ht="28.8" x14ac:dyDescent="0.3">
      <c r="A102" s="22"/>
      <c r="B102" s="13" t="s">
        <v>716</v>
      </c>
      <c r="C102" s="71">
        <f>IF(COUNTA(D102)=1,F102,0)</f>
        <v>0.93924999999999992</v>
      </c>
      <c r="D102" s="118" t="s">
        <v>622</v>
      </c>
      <c r="E102" s="70">
        <f>IF(C102&lt;&gt;0,C102-E101-E100-E99,0)</f>
        <v>0.22099999999999981</v>
      </c>
      <c r="F102" s="71">
        <f>G102*$G$70*$F$69</f>
        <v>0.93924999999999992</v>
      </c>
      <c r="G102" s="71">
        <v>0.85</v>
      </c>
      <c r="H102" s="93"/>
      <c r="I102" s="71"/>
      <c r="J102" s="13"/>
      <c r="L102" s="4"/>
      <c r="M102" s="4"/>
    </row>
    <row r="103" spans="1:13" ht="23.4" x14ac:dyDescent="0.3">
      <c r="A103" s="22"/>
      <c r="B103" s="13" t="s">
        <v>656</v>
      </c>
      <c r="C103" s="71">
        <f>IF(COUNTA(D103)=1,F103,0)</f>
        <v>0.16574999999999998</v>
      </c>
      <c r="D103" s="118" t="s">
        <v>622</v>
      </c>
      <c r="E103" s="70">
        <f>C103</f>
        <v>0.16574999999999998</v>
      </c>
      <c r="F103" s="71">
        <f>G103*$G$70*$F$69</f>
        <v>0.16574999999999998</v>
      </c>
      <c r="G103" s="71">
        <v>0.15</v>
      </c>
      <c r="H103" s="93"/>
      <c r="I103" s="71"/>
      <c r="J103" s="13"/>
      <c r="L103" s="4"/>
      <c r="M103" s="4"/>
    </row>
    <row r="104" spans="1:13" ht="23.4" x14ac:dyDescent="0.3">
      <c r="A104" s="22" t="s">
        <v>629</v>
      </c>
      <c r="B104" s="13" t="s">
        <v>161</v>
      </c>
      <c r="C104" s="71"/>
      <c r="D104" s="118" t="s">
        <v>622</v>
      </c>
      <c r="E104" s="71"/>
      <c r="F104" s="71">
        <f t="shared" si="3"/>
        <v>1.105</v>
      </c>
      <c r="G104" s="71">
        <f t="shared" si="1"/>
        <v>0.125</v>
      </c>
      <c r="H104" s="93" t="s">
        <v>162</v>
      </c>
      <c r="I104" s="71"/>
      <c r="J104" s="13" t="s">
        <v>154</v>
      </c>
      <c r="L104" s="4"/>
      <c r="M104" s="4"/>
    </row>
    <row r="105" spans="1:13" ht="23.4" x14ac:dyDescent="0.3">
      <c r="A105" s="22"/>
      <c r="B105" s="13" t="s">
        <v>660</v>
      </c>
      <c r="C105" s="71">
        <f>IF(COUNTA(D105)=1,F105,0)</f>
        <v>0.442</v>
      </c>
      <c r="D105" s="118" t="s">
        <v>622</v>
      </c>
      <c r="E105" s="70">
        <f>C105</f>
        <v>0.442</v>
      </c>
      <c r="F105" s="71">
        <f>G105*$G$70*$F$69</f>
        <v>0.442</v>
      </c>
      <c r="G105" s="71">
        <v>0.4</v>
      </c>
      <c r="H105" s="93"/>
      <c r="I105" s="71"/>
      <c r="J105" s="13"/>
      <c r="L105" s="4"/>
      <c r="M105" s="4"/>
    </row>
    <row r="106" spans="1:13" ht="23.4" x14ac:dyDescent="0.3">
      <c r="A106" s="22"/>
      <c r="B106" s="13" t="s">
        <v>659</v>
      </c>
      <c r="C106" s="71">
        <f>IF(COUNTA(D106)=1,F106,0)</f>
        <v>0.55249999999999999</v>
      </c>
      <c r="D106" s="118" t="s">
        <v>622</v>
      </c>
      <c r="E106" s="70">
        <f>IF(C106&lt;&gt;0,C106-E105,0)</f>
        <v>0.11049999999999999</v>
      </c>
      <c r="F106" s="71">
        <f t="shared" ref="F106:F107" si="8">G106*$G$70*$F$69</f>
        <v>0.55249999999999999</v>
      </c>
      <c r="G106" s="71">
        <v>0.5</v>
      </c>
      <c r="H106" s="93"/>
      <c r="I106" s="71"/>
      <c r="J106" s="13"/>
      <c r="L106" s="4"/>
      <c r="M106" s="4"/>
    </row>
    <row r="107" spans="1:13" ht="23.4" x14ac:dyDescent="0.3">
      <c r="A107" s="22"/>
      <c r="B107" s="13" t="s">
        <v>661</v>
      </c>
      <c r="C107" s="71">
        <f>IF(COUNTA(D107)=1,F107,0)</f>
        <v>0.71825000000000006</v>
      </c>
      <c r="D107" s="118" t="s">
        <v>622</v>
      </c>
      <c r="E107" s="70">
        <f>IF(C107&lt;&gt;0,C107-E106-E105,0)</f>
        <v>0.16575000000000001</v>
      </c>
      <c r="F107" s="71">
        <f t="shared" si="8"/>
        <v>0.71825000000000006</v>
      </c>
      <c r="G107" s="71">
        <v>0.65</v>
      </c>
      <c r="H107" s="93"/>
      <c r="I107" s="71"/>
      <c r="J107" s="13"/>
      <c r="L107" s="4"/>
      <c r="M107" s="4"/>
    </row>
    <row r="108" spans="1:13" ht="23.4" x14ac:dyDescent="0.3">
      <c r="A108" s="22"/>
      <c r="B108" s="13" t="s">
        <v>662</v>
      </c>
      <c r="C108" s="71">
        <f>IF(COUNTA(D108)=1,F108,0)</f>
        <v>0.93924999999999992</v>
      </c>
      <c r="D108" s="118" t="s">
        <v>622</v>
      </c>
      <c r="E108" s="70">
        <f>IF(C108&lt;&gt;0,C108-E107-E106-E105,0)</f>
        <v>0.22099999999999981</v>
      </c>
      <c r="F108" s="71">
        <f>G108*$G$70*$F$69</f>
        <v>0.93924999999999992</v>
      </c>
      <c r="G108" s="71">
        <v>0.85</v>
      </c>
      <c r="H108" s="93"/>
      <c r="I108" s="71"/>
      <c r="J108" s="13"/>
      <c r="L108" s="4"/>
      <c r="M108" s="4"/>
    </row>
    <row r="109" spans="1:13" ht="23.4" x14ac:dyDescent="0.3">
      <c r="A109" s="22"/>
      <c r="B109" s="13" t="s">
        <v>663</v>
      </c>
      <c r="C109" s="71">
        <f>IF(COUNTA(D109)=1,F109,0)</f>
        <v>0.16574999999999998</v>
      </c>
      <c r="D109" s="118" t="s">
        <v>622</v>
      </c>
      <c r="E109" s="70">
        <f>C109</f>
        <v>0.16574999999999998</v>
      </c>
      <c r="F109" s="71">
        <f>G109*$G$70*$F$69</f>
        <v>0.16574999999999998</v>
      </c>
      <c r="G109" s="71">
        <v>0.15</v>
      </c>
      <c r="H109" s="93"/>
      <c r="I109" s="71"/>
      <c r="J109" s="13"/>
      <c r="L109" s="4"/>
      <c r="M109" s="4"/>
    </row>
    <row r="110" spans="1:13" ht="28.8" x14ac:dyDescent="0.3">
      <c r="A110" s="22" t="s">
        <v>630</v>
      </c>
      <c r="B110" s="13" t="s">
        <v>163</v>
      </c>
      <c r="C110" s="71"/>
      <c r="D110" s="118" t="s">
        <v>622</v>
      </c>
      <c r="E110" s="71"/>
      <c r="F110" s="71">
        <f t="shared" si="3"/>
        <v>1.105</v>
      </c>
      <c r="G110" s="71">
        <f t="shared" si="1"/>
        <v>0.125</v>
      </c>
      <c r="H110" s="93" t="s">
        <v>164</v>
      </c>
      <c r="I110" s="71"/>
      <c r="J110" s="13" t="s">
        <v>154</v>
      </c>
      <c r="L110" s="4"/>
      <c r="M110" s="4"/>
    </row>
    <row r="111" spans="1:13" ht="25.8" customHeight="1" x14ac:dyDescent="0.3">
      <c r="A111" s="22"/>
      <c r="B111" s="13" t="s">
        <v>664</v>
      </c>
      <c r="C111" s="71">
        <f>IF(COUNTA(D111)=1,F111,0)</f>
        <v>0.55249999999999999</v>
      </c>
      <c r="D111" s="118" t="s">
        <v>622</v>
      </c>
      <c r="E111" s="70">
        <f>C111</f>
        <v>0.55249999999999999</v>
      </c>
      <c r="F111" s="71">
        <f>G111*$G$70*$F$69</f>
        <v>0.55249999999999999</v>
      </c>
      <c r="G111" s="71">
        <v>0.5</v>
      </c>
      <c r="H111" s="93"/>
      <c r="I111" s="71"/>
      <c r="J111" s="13"/>
      <c r="L111" s="4"/>
      <c r="M111" s="4"/>
    </row>
    <row r="112" spans="1:13" ht="23.4" x14ac:dyDescent="0.3">
      <c r="A112" s="22"/>
      <c r="B112" s="13" t="s">
        <v>665</v>
      </c>
      <c r="C112" s="71">
        <f>IF(COUNTA(D112)=1,F112,0)</f>
        <v>0.93924999999999992</v>
      </c>
      <c r="D112" s="118" t="s">
        <v>622</v>
      </c>
      <c r="E112" s="70">
        <f>IF(C112&lt;&gt;0,C112-E111,0)</f>
        <v>0.38674999999999993</v>
      </c>
      <c r="F112" s="71">
        <f t="shared" ref="F112" si="9">G112*$G$70*$F$69</f>
        <v>0.93924999999999992</v>
      </c>
      <c r="G112" s="71">
        <v>0.85</v>
      </c>
      <c r="H112" s="93"/>
      <c r="I112" s="71"/>
      <c r="J112" s="13"/>
      <c r="L112" s="4"/>
      <c r="M112" s="4"/>
    </row>
    <row r="113" spans="1:13" ht="23.4" x14ac:dyDescent="0.3">
      <c r="A113" s="22"/>
      <c r="B113" s="13" t="s">
        <v>666</v>
      </c>
      <c r="C113" s="71">
        <f>IF(COUNTA(D113)=1,F113,0)</f>
        <v>0.16574999999999998</v>
      </c>
      <c r="D113" s="118" t="s">
        <v>622</v>
      </c>
      <c r="E113" s="70">
        <f>C113</f>
        <v>0.16574999999999998</v>
      </c>
      <c r="F113" s="71">
        <f>G113*$G$70*$F$69</f>
        <v>0.16574999999999998</v>
      </c>
      <c r="G113" s="71">
        <v>0.15</v>
      </c>
      <c r="H113" s="93"/>
      <c r="I113" s="71"/>
      <c r="J113" s="13"/>
      <c r="L113" s="4"/>
      <c r="M113" s="4"/>
    </row>
    <row r="114" spans="1:13" x14ac:dyDescent="0.3">
      <c r="A114" s="7" t="s">
        <v>456</v>
      </c>
      <c r="B114" s="7" t="s">
        <v>165</v>
      </c>
      <c r="C114" s="49">
        <f>COUNTA(A115:A123)</f>
        <v>9</v>
      </c>
      <c r="D114" s="123">
        <f>COUNTA(D115:D123)/C114</f>
        <v>1</v>
      </c>
      <c r="E114" s="50">
        <f>IF(D114*F114*$K$2&gt;F114,F114,D114*F114*$K$2)</f>
        <v>1.105</v>
      </c>
      <c r="F114" s="50">
        <f>G114*F68</f>
        <v>1.105</v>
      </c>
      <c r="G114" s="50">
        <v>0.1</v>
      </c>
      <c r="H114" s="84"/>
      <c r="I114" s="50"/>
      <c r="J114" s="4"/>
      <c r="L114" s="4" t="s">
        <v>707</v>
      </c>
      <c r="M114" s="4" t="s">
        <v>707</v>
      </c>
    </row>
    <row r="115" spans="1:13" ht="23.4" x14ac:dyDescent="0.3">
      <c r="A115" s="22" t="s">
        <v>458</v>
      </c>
      <c r="B115" s="1" t="s">
        <v>166</v>
      </c>
      <c r="C115" s="52"/>
      <c r="D115" s="118" t="s">
        <v>622</v>
      </c>
      <c r="E115" s="52"/>
      <c r="F115" s="52"/>
      <c r="G115" s="52"/>
      <c r="H115" s="88"/>
      <c r="I115" s="52"/>
      <c r="J115" s="4" t="s">
        <v>154</v>
      </c>
      <c r="L115" s="4"/>
      <c r="M115" s="4"/>
    </row>
    <row r="116" spans="1:13" ht="23.4" x14ac:dyDescent="0.3">
      <c r="A116" s="22" t="s">
        <v>459</v>
      </c>
      <c r="B116" s="1" t="s">
        <v>167</v>
      </c>
      <c r="C116" s="52"/>
      <c r="D116" s="118" t="s">
        <v>622</v>
      </c>
      <c r="E116" s="52"/>
      <c r="F116" s="52"/>
      <c r="G116" s="52"/>
      <c r="H116" s="88"/>
      <c r="I116" s="52"/>
      <c r="J116" s="13" t="s">
        <v>154</v>
      </c>
      <c r="L116" s="4"/>
      <c r="M116" s="4"/>
    </row>
    <row r="117" spans="1:13" ht="23.4" x14ac:dyDescent="0.3">
      <c r="A117" s="22" t="s">
        <v>460</v>
      </c>
      <c r="B117" s="1" t="s">
        <v>168</v>
      </c>
      <c r="C117" s="52"/>
      <c r="D117" s="118" t="s">
        <v>622</v>
      </c>
      <c r="E117" s="52"/>
      <c r="F117" s="52"/>
      <c r="G117" s="52"/>
      <c r="H117" s="88"/>
      <c r="I117" s="52"/>
      <c r="J117" s="13" t="s">
        <v>154</v>
      </c>
      <c r="L117" s="4"/>
      <c r="M117" s="4"/>
    </row>
    <row r="118" spans="1:13" ht="23.4" x14ac:dyDescent="0.3">
      <c r="A118" s="22" t="s">
        <v>461</v>
      </c>
      <c r="B118" s="1" t="s">
        <v>169</v>
      </c>
      <c r="C118" s="52"/>
      <c r="D118" s="118" t="s">
        <v>622</v>
      </c>
      <c r="E118" s="52"/>
      <c r="F118" s="52"/>
      <c r="G118" s="52"/>
      <c r="H118" s="88"/>
      <c r="I118" s="52"/>
      <c r="J118" s="13" t="s">
        <v>154</v>
      </c>
      <c r="L118" s="4"/>
      <c r="M118" s="4"/>
    </row>
    <row r="119" spans="1:13" ht="23.4" x14ac:dyDescent="0.3">
      <c r="A119" s="22" t="s">
        <v>462</v>
      </c>
      <c r="B119" s="1" t="s">
        <v>170</v>
      </c>
      <c r="C119" s="52"/>
      <c r="D119" s="118" t="s">
        <v>622</v>
      </c>
      <c r="E119" s="52"/>
      <c r="F119" s="52"/>
      <c r="G119" s="52"/>
      <c r="H119" s="88"/>
      <c r="I119" s="52"/>
      <c r="J119" s="13" t="s">
        <v>154</v>
      </c>
      <c r="L119" s="4"/>
      <c r="M119" s="4"/>
    </row>
    <row r="120" spans="1:13" ht="23.4" x14ac:dyDescent="0.3">
      <c r="A120" s="22" t="s">
        <v>463</v>
      </c>
      <c r="B120" s="1" t="s">
        <v>171</v>
      </c>
      <c r="C120" s="52"/>
      <c r="D120" s="118" t="s">
        <v>622</v>
      </c>
      <c r="E120" s="52"/>
      <c r="F120" s="52"/>
      <c r="G120" s="52"/>
      <c r="H120" s="88"/>
      <c r="I120" s="52"/>
      <c r="J120" s="13" t="s">
        <v>154</v>
      </c>
      <c r="L120" s="4"/>
      <c r="M120" s="4"/>
    </row>
    <row r="121" spans="1:13" ht="23.4" x14ac:dyDescent="0.3">
      <c r="A121" s="22" t="s">
        <v>464</v>
      </c>
      <c r="B121" s="1" t="s">
        <v>172</v>
      </c>
      <c r="C121" s="52"/>
      <c r="D121" s="118" t="s">
        <v>622</v>
      </c>
      <c r="E121" s="52"/>
      <c r="F121" s="52"/>
      <c r="G121" s="52"/>
      <c r="H121" s="88"/>
      <c r="I121" s="52"/>
      <c r="J121" s="13" t="s">
        <v>154</v>
      </c>
      <c r="L121" s="4"/>
      <c r="M121" s="4"/>
    </row>
    <row r="122" spans="1:13" ht="23.4" x14ac:dyDescent="0.3">
      <c r="A122" s="22" t="s">
        <v>465</v>
      </c>
      <c r="B122" s="1" t="s">
        <v>173</v>
      </c>
      <c r="C122" s="52"/>
      <c r="D122" s="118" t="s">
        <v>622</v>
      </c>
      <c r="E122" s="52"/>
      <c r="F122" s="52"/>
      <c r="G122" s="52"/>
      <c r="H122" s="88"/>
      <c r="I122" s="52"/>
      <c r="J122" s="13" t="s">
        <v>154</v>
      </c>
      <c r="L122" s="4"/>
      <c r="M122" s="4"/>
    </row>
    <row r="123" spans="1:13" ht="23.4" x14ac:dyDescent="0.3">
      <c r="A123" s="22" t="s">
        <v>466</v>
      </c>
      <c r="B123" s="1" t="s">
        <v>174</v>
      </c>
      <c r="C123" s="52"/>
      <c r="D123" s="118" t="s">
        <v>622</v>
      </c>
      <c r="E123" s="52"/>
      <c r="F123" s="52"/>
      <c r="G123" s="52"/>
      <c r="H123" s="88"/>
      <c r="I123" s="52"/>
      <c r="J123" s="13" t="s">
        <v>154</v>
      </c>
      <c r="L123" s="4"/>
      <c r="M123" s="4"/>
    </row>
    <row r="124" spans="1:13" x14ac:dyDescent="0.3">
      <c r="A124" s="21" t="s">
        <v>457</v>
      </c>
      <c r="B124" s="7" t="s">
        <v>175</v>
      </c>
      <c r="C124" s="49">
        <f>COUNTA(A125:A126)</f>
        <v>2</v>
      </c>
      <c r="D124" s="123">
        <f>COUNTA(D125:D126)/C124</f>
        <v>1</v>
      </c>
      <c r="E124" s="50">
        <f>IF(D124*F124*$K$2&gt;F124,F124,D124*F124*$K$2)</f>
        <v>1.105</v>
      </c>
      <c r="F124" s="50">
        <f>G124*F68</f>
        <v>1.105</v>
      </c>
      <c r="G124" s="50">
        <v>0.1</v>
      </c>
      <c r="H124" s="84"/>
      <c r="I124" s="50"/>
      <c r="J124" s="4"/>
      <c r="L124" s="4" t="s">
        <v>707</v>
      </c>
      <c r="M124" s="4" t="s">
        <v>707</v>
      </c>
    </row>
    <row r="125" spans="1:13" ht="23.4" x14ac:dyDescent="0.3">
      <c r="A125" s="4" t="s">
        <v>467</v>
      </c>
      <c r="B125" s="1" t="s">
        <v>176</v>
      </c>
      <c r="C125" s="52"/>
      <c r="D125" s="118" t="s">
        <v>622</v>
      </c>
      <c r="E125" s="67"/>
      <c r="F125" s="67"/>
      <c r="G125" s="67"/>
      <c r="H125" s="86"/>
      <c r="I125" s="67"/>
      <c r="J125" s="4" t="s">
        <v>154</v>
      </c>
      <c r="L125" s="4"/>
      <c r="M125" s="4"/>
    </row>
    <row r="126" spans="1:13" ht="23.4" x14ac:dyDescent="0.3">
      <c r="A126" s="4" t="s">
        <v>468</v>
      </c>
      <c r="B126" s="1" t="s">
        <v>177</v>
      </c>
      <c r="C126" s="52"/>
      <c r="D126" s="118" t="s">
        <v>622</v>
      </c>
      <c r="E126" s="67"/>
      <c r="F126" s="67"/>
      <c r="G126" s="67"/>
      <c r="H126" s="86"/>
      <c r="I126" s="67"/>
      <c r="J126" s="4" t="s">
        <v>154</v>
      </c>
      <c r="L126" s="4">
        <v>1</v>
      </c>
      <c r="M126" s="4"/>
    </row>
    <row r="127" spans="1:13" x14ac:dyDescent="0.3">
      <c r="A127" s="20" t="s">
        <v>469</v>
      </c>
      <c r="B127" s="8" t="s">
        <v>178</v>
      </c>
      <c r="C127" s="53"/>
      <c r="D127" s="119"/>
      <c r="E127" s="54">
        <f>E128</f>
        <v>0.52</v>
      </c>
      <c r="F127" s="54">
        <f>$F$67*G127</f>
        <v>0.52</v>
      </c>
      <c r="G127" s="54">
        <v>0.04</v>
      </c>
      <c r="H127" s="87"/>
      <c r="I127" s="54"/>
      <c r="J127" s="4"/>
      <c r="L127" s="4" t="s">
        <v>707</v>
      </c>
      <c r="M127" s="4" t="s">
        <v>707</v>
      </c>
    </row>
    <row r="128" spans="1:13" x14ac:dyDescent="0.3">
      <c r="A128" s="21" t="s">
        <v>470</v>
      </c>
      <c r="B128" s="7" t="s">
        <v>179</v>
      </c>
      <c r="C128" s="49">
        <f>COUNTA(A129)</f>
        <v>1</v>
      </c>
      <c r="D128" s="123">
        <f>COUNTA(D129)/C128</f>
        <v>1</v>
      </c>
      <c r="E128" s="50">
        <f>IF(D128*F128*$K$2&gt;F128,F128,D128*F128*$K$2)</f>
        <v>0.52</v>
      </c>
      <c r="F128" s="50">
        <f>F127*G128</f>
        <v>0.52</v>
      </c>
      <c r="G128" s="50">
        <v>1</v>
      </c>
      <c r="H128" s="84"/>
      <c r="I128" s="50"/>
      <c r="J128" s="4"/>
      <c r="L128" s="4" t="s">
        <v>707</v>
      </c>
      <c r="M128" s="4" t="s">
        <v>707</v>
      </c>
    </row>
    <row r="129" spans="1:13" ht="28.8" x14ac:dyDescent="0.3">
      <c r="A129" s="4" t="s">
        <v>471</v>
      </c>
      <c r="B129" s="1" t="s">
        <v>180</v>
      </c>
      <c r="C129" s="52"/>
      <c r="D129" s="118" t="s">
        <v>622</v>
      </c>
      <c r="E129" s="67"/>
      <c r="F129" s="67"/>
      <c r="G129" s="67"/>
      <c r="H129" s="86"/>
      <c r="I129" s="67"/>
      <c r="J129" s="4" t="s">
        <v>154</v>
      </c>
      <c r="L129" s="4"/>
      <c r="M129" s="4"/>
    </row>
    <row r="130" spans="1:13" x14ac:dyDescent="0.3">
      <c r="A130" s="20" t="s">
        <v>472</v>
      </c>
      <c r="B130" s="8" t="s">
        <v>181</v>
      </c>
      <c r="C130" s="53"/>
      <c r="D130" s="119"/>
      <c r="E130" s="54">
        <f>E131</f>
        <v>1.43</v>
      </c>
      <c r="F130" s="54">
        <f>$F$67*G130</f>
        <v>1.43</v>
      </c>
      <c r="G130" s="54">
        <v>0.11</v>
      </c>
      <c r="H130" s="87"/>
      <c r="I130" s="54"/>
      <c r="J130" s="4"/>
      <c r="L130" s="4" t="s">
        <v>707</v>
      </c>
      <c r="M130" s="4" t="s">
        <v>707</v>
      </c>
    </row>
    <row r="131" spans="1:13" x14ac:dyDescent="0.3">
      <c r="A131" s="21" t="s">
        <v>473</v>
      </c>
      <c r="B131" s="7" t="s">
        <v>181</v>
      </c>
      <c r="C131" s="49">
        <f>COUNTA(A132:A136)</f>
        <v>5</v>
      </c>
      <c r="D131" s="123">
        <f>COUNTA(D132:D136)/C131</f>
        <v>1</v>
      </c>
      <c r="E131" s="50">
        <f>IF(D131*F131*$K$2&gt;F131,F131,D131*F131*$K$2)</f>
        <v>1.43</v>
      </c>
      <c r="F131" s="50">
        <f>F130*G131</f>
        <v>1.43</v>
      </c>
      <c r="G131" s="50">
        <v>1</v>
      </c>
      <c r="H131" s="84"/>
      <c r="I131" s="50"/>
      <c r="J131" s="4"/>
      <c r="L131" s="4" t="s">
        <v>707</v>
      </c>
      <c r="M131" s="4" t="s">
        <v>707</v>
      </c>
    </row>
    <row r="132" spans="1:13" ht="48" customHeight="1" x14ac:dyDescent="0.3">
      <c r="A132" s="4" t="s">
        <v>474</v>
      </c>
      <c r="B132" s="1" t="s">
        <v>182</v>
      </c>
      <c r="C132" s="52"/>
      <c r="D132" s="118" t="s">
        <v>622</v>
      </c>
      <c r="E132" s="52"/>
      <c r="F132" s="52"/>
      <c r="G132" s="52"/>
      <c r="H132" s="88" t="s">
        <v>681</v>
      </c>
      <c r="I132" s="52"/>
      <c r="J132" s="13" t="s">
        <v>154</v>
      </c>
      <c r="L132" s="4">
        <v>1</v>
      </c>
      <c r="M132" s="4"/>
    </row>
    <row r="133" spans="1:13" ht="28.8" x14ac:dyDescent="0.3">
      <c r="A133" s="4" t="s">
        <v>475</v>
      </c>
      <c r="B133" s="1" t="s">
        <v>183</v>
      </c>
      <c r="C133" s="52"/>
      <c r="D133" s="118" t="s">
        <v>622</v>
      </c>
      <c r="E133" s="52"/>
      <c r="F133" s="52"/>
      <c r="G133" s="52"/>
      <c r="H133" s="88"/>
      <c r="I133" s="52"/>
      <c r="J133" s="13" t="s">
        <v>154</v>
      </c>
      <c r="L133" s="4">
        <v>1</v>
      </c>
      <c r="M133" s="4"/>
    </row>
    <row r="134" spans="1:13" ht="23.4" x14ac:dyDescent="0.3">
      <c r="A134" s="4" t="s">
        <v>476</v>
      </c>
      <c r="B134" s="1" t="s">
        <v>184</v>
      </c>
      <c r="C134" s="52"/>
      <c r="D134" s="118" t="s">
        <v>622</v>
      </c>
      <c r="E134" s="52"/>
      <c r="F134" s="52"/>
      <c r="G134" s="52"/>
      <c r="H134" s="88"/>
      <c r="I134" s="52"/>
      <c r="J134" s="13" t="s">
        <v>154</v>
      </c>
      <c r="L134" s="4"/>
      <c r="M134" s="4"/>
    </row>
    <row r="135" spans="1:13" ht="23.4" x14ac:dyDescent="0.3">
      <c r="A135" s="4" t="s">
        <v>477</v>
      </c>
      <c r="B135" s="1" t="s">
        <v>185</v>
      </c>
      <c r="C135" s="52"/>
      <c r="D135" s="118" t="s">
        <v>622</v>
      </c>
      <c r="E135" s="52"/>
      <c r="F135" s="52"/>
      <c r="G135" s="52"/>
      <c r="H135" s="88"/>
      <c r="I135" s="52"/>
      <c r="J135" s="4"/>
      <c r="L135" s="4">
        <v>1</v>
      </c>
      <c r="M135" s="4"/>
    </row>
    <row r="136" spans="1:13" ht="28.8" x14ac:dyDescent="0.3">
      <c r="A136" s="4" t="s">
        <v>478</v>
      </c>
      <c r="B136" s="106" t="s">
        <v>710</v>
      </c>
      <c r="C136" s="55"/>
      <c r="D136" s="118" t="s">
        <v>622</v>
      </c>
      <c r="E136" s="55"/>
      <c r="F136" s="55"/>
      <c r="G136" s="55"/>
      <c r="H136" s="91"/>
      <c r="I136" s="55"/>
      <c r="J136" s="4" t="s">
        <v>153</v>
      </c>
      <c r="L136" s="4">
        <v>1</v>
      </c>
      <c r="M136" s="4"/>
    </row>
    <row r="137" spans="1:13" s="25" customFormat="1" ht="23.4" x14ac:dyDescent="0.3">
      <c r="A137" s="22"/>
      <c r="B137" s="13"/>
      <c r="C137" s="55"/>
      <c r="D137" s="120"/>
      <c r="E137" s="55"/>
      <c r="F137" s="55"/>
      <c r="G137" s="55"/>
      <c r="H137" s="91"/>
      <c r="I137" s="55"/>
      <c r="J137" s="22"/>
      <c r="L137" s="22"/>
      <c r="M137" s="22"/>
    </row>
    <row r="138" spans="1:13" x14ac:dyDescent="0.3">
      <c r="A138" s="3">
        <v>3</v>
      </c>
      <c r="B138" s="3" t="s">
        <v>186</v>
      </c>
      <c r="C138" s="45"/>
      <c r="D138" s="121"/>
      <c r="E138" s="45">
        <f>E139+E149+E176</f>
        <v>16</v>
      </c>
      <c r="F138" s="45">
        <v>16</v>
      </c>
      <c r="G138" s="45">
        <v>1</v>
      </c>
      <c r="H138" s="92"/>
      <c r="I138" s="45"/>
      <c r="J138" s="10"/>
      <c r="L138" s="4" t="s">
        <v>707</v>
      </c>
      <c r="M138" s="4" t="s">
        <v>707</v>
      </c>
    </row>
    <row r="139" spans="1:13" x14ac:dyDescent="0.3">
      <c r="A139" s="8" t="s">
        <v>479</v>
      </c>
      <c r="B139" s="8" t="s">
        <v>187</v>
      </c>
      <c r="C139" s="53"/>
      <c r="D139" s="119"/>
      <c r="E139" s="54">
        <f>E140</f>
        <v>5.6</v>
      </c>
      <c r="F139" s="53">
        <f>$F$138*G139</f>
        <v>5.6</v>
      </c>
      <c r="G139" s="53">
        <v>0.35</v>
      </c>
      <c r="H139" s="94"/>
      <c r="I139" s="53"/>
      <c r="J139" s="10"/>
      <c r="L139" s="4" t="s">
        <v>707</v>
      </c>
      <c r="M139" s="4" t="s">
        <v>707</v>
      </c>
    </row>
    <row r="140" spans="1:13" ht="14.55" customHeight="1" x14ac:dyDescent="0.3">
      <c r="A140" s="7" t="s">
        <v>480</v>
      </c>
      <c r="B140" s="7" t="s">
        <v>188</v>
      </c>
      <c r="C140" s="49">
        <f>COUNTA(A141:A148)</f>
        <v>8</v>
      </c>
      <c r="D140" s="123">
        <f>COUNTA(D141:D148)/C140</f>
        <v>1</v>
      </c>
      <c r="E140" s="50">
        <f>IF(D140*F140*$K$2&gt;F140,F140,D140*F140*$K$2)</f>
        <v>5.6</v>
      </c>
      <c r="F140" s="49">
        <f>F139*G140</f>
        <v>5.6</v>
      </c>
      <c r="G140" s="49">
        <v>1</v>
      </c>
      <c r="H140" s="95"/>
      <c r="I140" s="49"/>
      <c r="J140" s="10"/>
      <c r="L140" s="4" t="s">
        <v>707</v>
      </c>
      <c r="M140" s="4" t="s">
        <v>707</v>
      </c>
    </row>
    <row r="141" spans="1:13" ht="23.4" x14ac:dyDescent="0.3">
      <c r="A141" s="1" t="s">
        <v>481</v>
      </c>
      <c r="B141" s="106" t="s">
        <v>189</v>
      </c>
      <c r="C141" s="52"/>
      <c r="D141" s="118" t="s">
        <v>622</v>
      </c>
      <c r="E141" s="52"/>
      <c r="F141" s="52"/>
      <c r="G141" s="52"/>
      <c r="H141" s="88"/>
      <c r="I141" s="52"/>
      <c r="J141" s="10" t="s">
        <v>153</v>
      </c>
      <c r="L141" s="4"/>
      <c r="M141" s="4"/>
    </row>
    <row r="142" spans="1:13" ht="23.4" x14ac:dyDescent="0.3">
      <c r="A142" s="1" t="s">
        <v>482</v>
      </c>
      <c r="B142" s="106" t="s">
        <v>190</v>
      </c>
      <c r="C142" s="52"/>
      <c r="D142" s="118" t="s">
        <v>622</v>
      </c>
      <c r="E142" s="52"/>
      <c r="F142" s="52"/>
      <c r="G142" s="52"/>
      <c r="H142" s="88"/>
      <c r="I142" s="52"/>
      <c r="J142" s="10" t="s">
        <v>153</v>
      </c>
      <c r="L142" s="4"/>
      <c r="M142" s="4"/>
    </row>
    <row r="143" spans="1:13" ht="23.4" x14ac:dyDescent="0.3">
      <c r="A143" s="1" t="s">
        <v>483</v>
      </c>
      <c r="B143" s="107" t="s">
        <v>191</v>
      </c>
      <c r="C143" s="51"/>
      <c r="D143" s="118" t="s">
        <v>622</v>
      </c>
      <c r="E143" s="51"/>
      <c r="F143" s="51"/>
      <c r="G143" s="51"/>
      <c r="H143" s="90"/>
      <c r="I143" s="51"/>
      <c r="J143" s="10" t="s">
        <v>153</v>
      </c>
      <c r="L143" s="4"/>
      <c r="M143" s="4"/>
    </row>
    <row r="144" spans="1:13" ht="23.4" x14ac:dyDescent="0.3">
      <c r="A144" s="1" t="s">
        <v>484</v>
      </c>
      <c r="B144" s="108" t="s">
        <v>192</v>
      </c>
      <c r="C144" s="51"/>
      <c r="D144" s="118" t="s">
        <v>622</v>
      </c>
      <c r="E144" s="51"/>
      <c r="F144" s="51"/>
      <c r="G144" s="51"/>
      <c r="H144" s="90"/>
      <c r="I144" s="51"/>
      <c r="J144" s="10" t="s">
        <v>153</v>
      </c>
      <c r="L144" s="4"/>
      <c r="M144" s="4"/>
    </row>
    <row r="145" spans="1:13" ht="23.4" x14ac:dyDescent="0.3">
      <c r="A145" s="1" t="s">
        <v>485</v>
      </c>
      <c r="B145" s="108" t="s">
        <v>193</v>
      </c>
      <c r="C145" s="51"/>
      <c r="D145" s="118" t="s">
        <v>622</v>
      </c>
      <c r="E145" s="51"/>
      <c r="F145" s="51"/>
      <c r="G145" s="51"/>
      <c r="H145" s="90"/>
      <c r="I145" s="51"/>
      <c r="J145" s="10" t="s">
        <v>153</v>
      </c>
      <c r="L145" s="4"/>
      <c r="M145" s="4"/>
    </row>
    <row r="146" spans="1:13" ht="23.4" x14ac:dyDescent="0.3">
      <c r="A146" s="1" t="s">
        <v>486</v>
      </c>
      <c r="B146" s="108" t="s">
        <v>194</v>
      </c>
      <c r="C146" s="51"/>
      <c r="D146" s="118" t="s">
        <v>622</v>
      </c>
      <c r="E146" s="51"/>
      <c r="F146" s="51"/>
      <c r="G146" s="51"/>
      <c r="H146" s="90"/>
      <c r="I146" s="51"/>
      <c r="J146" s="10" t="s">
        <v>153</v>
      </c>
      <c r="L146" s="4"/>
      <c r="M146" s="4"/>
    </row>
    <row r="147" spans="1:13" ht="43.2" x14ac:dyDescent="0.3">
      <c r="A147" s="1" t="s">
        <v>487</v>
      </c>
      <c r="B147" s="112" t="s">
        <v>195</v>
      </c>
      <c r="C147" s="56"/>
      <c r="D147" s="118" t="s">
        <v>622</v>
      </c>
      <c r="E147" s="56"/>
      <c r="F147" s="56"/>
      <c r="G147" s="56"/>
      <c r="H147" s="96"/>
      <c r="I147" s="56"/>
      <c r="J147" s="10" t="s">
        <v>124</v>
      </c>
      <c r="L147" s="4"/>
      <c r="M147" s="4"/>
    </row>
    <row r="148" spans="1:13" ht="23.4" x14ac:dyDescent="0.3">
      <c r="A148" s="1" t="s">
        <v>488</v>
      </c>
      <c r="B148" s="1" t="s">
        <v>196</v>
      </c>
      <c r="C148" s="52"/>
      <c r="D148" s="118" t="s">
        <v>622</v>
      </c>
      <c r="E148" s="52"/>
      <c r="F148" s="52"/>
      <c r="G148" s="52"/>
      <c r="H148" s="88"/>
      <c r="I148" s="52"/>
      <c r="J148" s="10" t="s">
        <v>154</v>
      </c>
      <c r="L148" s="4"/>
      <c r="M148" s="4"/>
    </row>
    <row r="149" spans="1:13" x14ac:dyDescent="0.3">
      <c r="A149" s="8" t="s">
        <v>489</v>
      </c>
      <c r="B149" s="8" t="s">
        <v>197</v>
      </c>
      <c r="C149" s="53"/>
      <c r="D149" s="119"/>
      <c r="E149" s="54">
        <f>E150+E159+E170</f>
        <v>5.6</v>
      </c>
      <c r="F149" s="54">
        <f>$F$138*G149</f>
        <v>5.6</v>
      </c>
      <c r="G149" s="54">
        <v>0.35</v>
      </c>
      <c r="H149" s="87"/>
      <c r="I149" s="54"/>
      <c r="J149" s="10"/>
      <c r="L149" s="4" t="s">
        <v>707</v>
      </c>
      <c r="M149" s="4" t="s">
        <v>707</v>
      </c>
    </row>
    <row r="150" spans="1:13" x14ac:dyDescent="0.3">
      <c r="A150" s="7" t="s">
        <v>490</v>
      </c>
      <c r="B150" s="7" t="s">
        <v>198</v>
      </c>
      <c r="C150" s="49">
        <f>COUNTA(A151:A158)</f>
        <v>8</v>
      </c>
      <c r="D150" s="123">
        <f>COUNTA(D151:D158)/C150</f>
        <v>1</v>
      </c>
      <c r="E150" s="50">
        <f>IF(D150*F150*$K$2&gt;F150,F150,D150*F150*$K$2)</f>
        <v>1.8666666666666665</v>
      </c>
      <c r="F150" s="50">
        <f>$F$149*G150</f>
        <v>1.8666666666666665</v>
      </c>
      <c r="G150" s="50">
        <f>1/3</f>
        <v>0.33333333333333331</v>
      </c>
      <c r="H150" s="84"/>
      <c r="I150" s="50"/>
      <c r="J150" s="10"/>
      <c r="L150" s="4" t="s">
        <v>707</v>
      </c>
      <c r="M150" s="4" t="s">
        <v>707</v>
      </c>
    </row>
    <row r="151" spans="1:13" ht="85.8" customHeight="1" x14ac:dyDescent="0.3">
      <c r="A151" s="2" t="s">
        <v>491</v>
      </c>
      <c r="B151" s="111" t="s">
        <v>199</v>
      </c>
      <c r="C151" s="51"/>
      <c r="D151" s="118" t="s">
        <v>622</v>
      </c>
      <c r="E151" s="68"/>
      <c r="F151" s="68"/>
      <c r="G151" s="68"/>
      <c r="H151" s="85" t="s">
        <v>683</v>
      </c>
      <c r="I151" s="68"/>
      <c r="J151" s="10" t="s">
        <v>124</v>
      </c>
      <c r="L151" s="4"/>
      <c r="M151" s="4"/>
    </row>
    <row r="152" spans="1:13" ht="23.4" x14ac:dyDescent="0.3">
      <c r="A152" s="2" t="s">
        <v>492</v>
      </c>
      <c r="B152" s="1" t="s">
        <v>200</v>
      </c>
      <c r="C152" s="52"/>
      <c r="D152" s="118" t="s">
        <v>622</v>
      </c>
      <c r="E152" s="67"/>
      <c r="F152" s="67"/>
      <c r="G152" s="67"/>
      <c r="H152" s="86"/>
      <c r="I152" s="67"/>
      <c r="J152" s="10" t="s">
        <v>154</v>
      </c>
      <c r="L152" s="4"/>
      <c r="M152" s="4"/>
    </row>
    <row r="153" spans="1:13" ht="23.4" x14ac:dyDescent="0.3">
      <c r="A153" s="2" t="s">
        <v>493</v>
      </c>
      <c r="B153" s="1" t="s">
        <v>351</v>
      </c>
      <c r="C153" s="52"/>
      <c r="D153" s="118" t="s">
        <v>622</v>
      </c>
      <c r="E153" s="67"/>
      <c r="F153" s="67"/>
      <c r="G153" s="67"/>
      <c r="H153" s="86"/>
      <c r="I153" s="67"/>
      <c r="J153" s="10" t="s">
        <v>154</v>
      </c>
      <c r="L153" s="4"/>
      <c r="M153" s="4"/>
    </row>
    <row r="154" spans="1:13" ht="28.8" x14ac:dyDescent="0.3">
      <c r="A154" s="2" t="s">
        <v>494</v>
      </c>
      <c r="B154" s="1" t="s">
        <v>201</v>
      </c>
      <c r="C154" s="52"/>
      <c r="D154" s="118" t="s">
        <v>622</v>
      </c>
      <c r="E154" s="67"/>
      <c r="F154" s="67"/>
      <c r="G154" s="67"/>
      <c r="H154" s="86"/>
      <c r="I154" s="67"/>
      <c r="J154" s="10" t="s">
        <v>154</v>
      </c>
      <c r="L154" s="4"/>
      <c r="M154" s="4"/>
    </row>
    <row r="155" spans="1:13" ht="23.4" x14ac:dyDescent="0.3">
      <c r="A155" s="2" t="s">
        <v>495</v>
      </c>
      <c r="B155" s="1" t="s">
        <v>352</v>
      </c>
      <c r="C155" s="52"/>
      <c r="D155" s="118" t="s">
        <v>622</v>
      </c>
      <c r="E155" s="67"/>
      <c r="F155" s="67"/>
      <c r="G155" s="67"/>
      <c r="H155" s="86"/>
      <c r="I155" s="67"/>
      <c r="J155" s="10" t="s">
        <v>154</v>
      </c>
      <c r="L155" s="4"/>
      <c r="M155" s="4"/>
    </row>
    <row r="156" spans="1:13" ht="28.8" x14ac:dyDescent="0.3">
      <c r="A156" s="2" t="s">
        <v>496</v>
      </c>
      <c r="B156" s="113" t="s">
        <v>717</v>
      </c>
      <c r="C156" s="57"/>
      <c r="D156" s="118" t="s">
        <v>622</v>
      </c>
      <c r="E156" s="72"/>
      <c r="F156" s="72"/>
      <c r="G156" s="72"/>
      <c r="H156" s="97" t="s">
        <v>202</v>
      </c>
      <c r="I156" s="72"/>
      <c r="J156" s="23" t="s">
        <v>124</v>
      </c>
      <c r="L156" s="4"/>
      <c r="M156" s="4"/>
    </row>
    <row r="157" spans="1:13" ht="28.8" x14ac:dyDescent="0.3">
      <c r="A157" s="2" t="s">
        <v>497</v>
      </c>
      <c r="B157" s="109" t="s">
        <v>203</v>
      </c>
      <c r="C157" s="58"/>
      <c r="D157" s="118" t="s">
        <v>622</v>
      </c>
      <c r="E157" s="73"/>
      <c r="F157" s="73"/>
      <c r="G157" s="73"/>
      <c r="H157" s="98"/>
      <c r="I157" s="73"/>
      <c r="J157" s="10" t="s">
        <v>153</v>
      </c>
      <c r="L157" s="4"/>
      <c r="M157" s="4"/>
    </row>
    <row r="158" spans="1:13" ht="28.8" x14ac:dyDescent="0.3">
      <c r="A158" s="2" t="s">
        <v>498</v>
      </c>
      <c r="B158" s="108" t="s">
        <v>204</v>
      </c>
      <c r="C158" s="59"/>
      <c r="D158" s="118" t="s">
        <v>622</v>
      </c>
      <c r="E158" s="74"/>
      <c r="F158" s="74"/>
      <c r="G158" s="74"/>
      <c r="H158" s="99"/>
      <c r="I158" s="74"/>
      <c r="J158" s="24" t="s">
        <v>153</v>
      </c>
      <c r="L158" s="4"/>
      <c r="M158" s="4"/>
    </row>
    <row r="159" spans="1:13" x14ac:dyDescent="0.3">
      <c r="A159" s="7" t="s">
        <v>499</v>
      </c>
      <c r="B159" s="7" t="s">
        <v>205</v>
      </c>
      <c r="C159" s="49">
        <f>COUNTA(A160:A169)</f>
        <v>10</v>
      </c>
      <c r="D159" s="123">
        <f>COUNTA(D160:D169)/C159</f>
        <v>1</v>
      </c>
      <c r="E159" s="50">
        <f>IF(D159*F159*$K$2&gt;F159,F159,D159*F159*$K$2)</f>
        <v>1.8666666666666665</v>
      </c>
      <c r="F159" s="50">
        <f>$F$149*G159</f>
        <v>1.8666666666666665</v>
      </c>
      <c r="G159" s="50">
        <f>1/3</f>
        <v>0.33333333333333331</v>
      </c>
      <c r="H159" s="84"/>
      <c r="I159" s="50"/>
      <c r="J159" s="10"/>
      <c r="L159" s="4" t="s">
        <v>707</v>
      </c>
      <c r="M159" s="4" t="s">
        <v>707</v>
      </c>
    </row>
    <row r="160" spans="1:13" ht="43.2" x14ac:dyDescent="0.3">
      <c r="A160" s="1" t="s">
        <v>500</v>
      </c>
      <c r="B160" s="1" t="s">
        <v>206</v>
      </c>
      <c r="C160" s="52"/>
      <c r="D160" s="118" t="s">
        <v>622</v>
      </c>
      <c r="E160" s="67"/>
      <c r="F160" s="67"/>
      <c r="G160" s="67"/>
      <c r="H160" s="86" t="s">
        <v>682</v>
      </c>
      <c r="I160" s="67"/>
      <c r="J160" s="24" t="s">
        <v>154</v>
      </c>
      <c r="L160" s="4"/>
      <c r="M160" s="4"/>
    </row>
    <row r="161" spans="1:13" ht="23.4" x14ac:dyDescent="0.3">
      <c r="A161" s="1" t="s">
        <v>501</v>
      </c>
      <c r="B161" s="1" t="s">
        <v>207</v>
      </c>
      <c r="C161" s="52"/>
      <c r="D161" s="118" t="s">
        <v>622</v>
      </c>
      <c r="E161" s="67"/>
      <c r="F161" s="67"/>
      <c r="G161" s="67"/>
      <c r="H161" s="86"/>
      <c r="I161" s="67"/>
      <c r="J161" s="24" t="s">
        <v>154</v>
      </c>
      <c r="L161" s="4"/>
      <c r="M161" s="4"/>
    </row>
    <row r="162" spans="1:13" ht="23.4" x14ac:dyDescent="0.3">
      <c r="A162" s="1" t="s">
        <v>502</v>
      </c>
      <c r="B162" s="1" t="s">
        <v>208</v>
      </c>
      <c r="C162" s="52"/>
      <c r="D162" s="118" t="s">
        <v>622</v>
      </c>
      <c r="E162" s="67"/>
      <c r="F162" s="67"/>
      <c r="G162" s="67"/>
      <c r="H162" s="86"/>
      <c r="I162" s="67"/>
      <c r="J162" s="24" t="s">
        <v>154</v>
      </c>
      <c r="L162" s="4"/>
      <c r="M162" s="4"/>
    </row>
    <row r="163" spans="1:13" ht="43.2" x14ac:dyDescent="0.3">
      <c r="A163" s="1" t="s">
        <v>503</v>
      </c>
      <c r="B163" s="1" t="s">
        <v>209</v>
      </c>
      <c r="C163" s="52"/>
      <c r="D163" s="118" t="s">
        <v>622</v>
      </c>
      <c r="E163" s="67"/>
      <c r="F163" s="67"/>
      <c r="G163" s="67"/>
      <c r="H163" s="86" t="s">
        <v>210</v>
      </c>
      <c r="I163" s="67"/>
      <c r="J163" s="24" t="s">
        <v>154</v>
      </c>
      <c r="L163" s="4"/>
      <c r="M163" s="4"/>
    </row>
    <row r="164" spans="1:13" ht="28.8" x14ac:dyDescent="0.3">
      <c r="A164" s="1" t="s">
        <v>504</v>
      </c>
      <c r="B164" s="2" t="s">
        <v>211</v>
      </c>
      <c r="C164" s="51"/>
      <c r="D164" s="118" t="s">
        <v>622</v>
      </c>
      <c r="E164" s="68"/>
      <c r="F164" s="68"/>
      <c r="G164" s="68"/>
      <c r="H164" s="85"/>
      <c r="I164" s="68"/>
      <c r="J164" s="24" t="s">
        <v>154</v>
      </c>
      <c r="L164" s="4"/>
      <c r="M164" s="4"/>
    </row>
    <row r="165" spans="1:13" ht="28.8" x14ac:dyDescent="0.3">
      <c r="A165" s="1" t="s">
        <v>505</v>
      </c>
      <c r="B165" s="2" t="s">
        <v>353</v>
      </c>
      <c r="C165" s="51"/>
      <c r="D165" s="118" t="s">
        <v>622</v>
      </c>
      <c r="E165" s="68"/>
      <c r="F165" s="68"/>
      <c r="G165" s="68"/>
      <c r="H165" s="85"/>
      <c r="I165" s="68"/>
      <c r="J165" s="24" t="s">
        <v>154</v>
      </c>
      <c r="L165" s="4"/>
      <c r="M165" s="4"/>
    </row>
    <row r="166" spans="1:13" ht="28.8" x14ac:dyDescent="0.3">
      <c r="A166" s="1" t="s">
        <v>506</v>
      </c>
      <c r="B166" s="1" t="s">
        <v>212</v>
      </c>
      <c r="C166" s="52"/>
      <c r="D166" s="118" t="s">
        <v>622</v>
      </c>
      <c r="E166" s="67"/>
      <c r="F166" s="67"/>
      <c r="G166" s="67"/>
      <c r="H166" s="86"/>
      <c r="I166" s="67"/>
      <c r="J166" s="24" t="s">
        <v>154</v>
      </c>
      <c r="L166" s="4"/>
      <c r="M166" s="4"/>
    </row>
    <row r="167" spans="1:13" ht="28.8" x14ac:dyDescent="0.3">
      <c r="A167" s="1" t="s">
        <v>507</v>
      </c>
      <c r="B167" s="1" t="s">
        <v>213</v>
      </c>
      <c r="C167" s="52"/>
      <c r="D167" s="118" t="s">
        <v>622</v>
      </c>
      <c r="E167" s="67"/>
      <c r="F167" s="67"/>
      <c r="G167" s="67"/>
      <c r="H167" s="86"/>
      <c r="I167" s="67"/>
      <c r="J167" s="24" t="s">
        <v>154</v>
      </c>
      <c r="L167" s="4"/>
      <c r="M167" s="4"/>
    </row>
    <row r="168" spans="1:13" ht="28.8" x14ac:dyDescent="0.3">
      <c r="A168" s="1" t="s">
        <v>508</v>
      </c>
      <c r="B168" s="108" t="s">
        <v>718</v>
      </c>
      <c r="C168" s="51"/>
      <c r="D168" s="118" t="s">
        <v>622</v>
      </c>
      <c r="E168" s="68"/>
      <c r="F168" s="68"/>
      <c r="G168" s="68"/>
      <c r="H168" s="85"/>
      <c r="I168" s="68"/>
      <c r="J168" s="24" t="s">
        <v>153</v>
      </c>
      <c r="L168" s="4"/>
      <c r="M168" s="4"/>
    </row>
    <row r="169" spans="1:13" ht="28.8" x14ac:dyDescent="0.3">
      <c r="A169" s="1" t="s">
        <v>509</v>
      </c>
      <c r="B169" s="108" t="s">
        <v>214</v>
      </c>
      <c r="C169" s="51"/>
      <c r="D169" s="118" t="s">
        <v>622</v>
      </c>
      <c r="E169" s="68"/>
      <c r="F169" s="68"/>
      <c r="G169" s="68"/>
      <c r="H169" s="85"/>
      <c r="I169" s="68"/>
      <c r="J169" s="24" t="s">
        <v>153</v>
      </c>
      <c r="L169" s="4"/>
      <c r="M169" s="4">
        <v>1</v>
      </c>
    </row>
    <row r="170" spans="1:13" x14ac:dyDescent="0.3">
      <c r="A170" s="7" t="s">
        <v>510</v>
      </c>
      <c r="B170" s="7" t="s">
        <v>215</v>
      </c>
      <c r="C170" s="49">
        <f>COUNTA(A171:A175)</f>
        <v>5</v>
      </c>
      <c r="D170" s="123">
        <f>COUNTA(D171:D175)/C170</f>
        <v>1</v>
      </c>
      <c r="E170" s="50">
        <f>IF(D170*F170*$K$2&gt;F170,F170,D170*F170*$K$2)</f>
        <v>1.8666666666666665</v>
      </c>
      <c r="F170" s="50">
        <f>$F$149*G170</f>
        <v>1.8666666666666665</v>
      </c>
      <c r="G170" s="50">
        <f>1/3</f>
        <v>0.33333333333333331</v>
      </c>
      <c r="H170" s="84"/>
      <c r="I170" s="50"/>
      <c r="J170" s="10"/>
      <c r="L170" s="4" t="s">
        <v>707</v>
      </c>
      <c r="M170" s="4" t="s">
        <v>707</v>
      </c>
    </row>
    <row r="171" spans="1:13" ht="28.8" x14ac:dyDescent="0.3">
      <c r="A171" s="2" t="s">
        <v>511</v>
      </c>
      <c r="B171" s="2" t="s">
        <v>216</v>
      </c>
      <c r="C171" s="51"/>
      <c r="D171" s="118" t="s">
        <v>622</v>
      </c>
      <c r="E171" s="68"/>
      <c r="F171" s="68"/>
      <c r="G171" s="68"/>
      <c r="H171" s="85"/>
      <c r="I171" s="68"/>
      <c r="J171" s="24" t="s">
        <v>154</v>
      </c>
      <c r="L171" s="4">
        <v>1</v>
      </c>
      <c r="M171" s="4"/>
    </row>
    <row r="172" spans="1:13" ht="23.4" x14ac:dyDescent="0.3">
      <c r="A172" s="2" t="s">
        <v>512</v>
      </c>
      <c r="B172" s="1" t="s">
        <v>354</v>
      </c>
      <c r="C172" s="52"/>
      <c r="D172" s="118" t="s">
        <v>622</v>
      </c>
      <c r="E172" s="67"/>
      <c r="F172" s="67"/>
      <c r="G172" s="67"/>
      <c r="H172" s="86"/>
      <c r="I172" s="67"/>
      <c r="J172" s="24" t="s">
        <v>154</v>
      </c>
      <c r="L172" s="4"/>
      <c r="M172" s="4"/>
    </row>
    <row r="173" spans="1:13" ht="23.4" x14ac:dyDescent="0.3">
      <c r="A173" s="2" t="s">
        <v>513</v>
      </c>
      <c r="B173" s="1" t="s">
        <v>355</v>
      </c>
      <c r="C173" s="52"/>
      <c r="D173" s="118" t="s">
        <v>622</v>
      </c>
      <c r="E173" s="67"/>
      <c r="F173" s="67"/>
      <c r="G173" s="67"/>
      <c r="H173" s="86"/>
      <c r="I173" s="67"/>
      <c r="J173" s="24" t="s">
        <v>154</v>
      </c>
      <c r="L173" s="4"/>
      <c r="M173" s="4"/>
    </row>
    <row r="174" spans="1:13" ht="47.4" customHeight="1" x14ac:dyDescent="0.3">
      <c r="A174" s="2" t="s">
        <v>514</v>
      </c>
      <c r="B174" s="1" t="s">
        <v>698</v>
      </c>
      <c r="C174" s="52"/>
      <c r="D174" s="118" t="s">
        <v>622</v>
      </c>
      <c r="E174" s="52"/>
      <c r="F174" s="52"/>
      <c r="G174" s="52"/>
      <c r="H174" s="88"/>
      <c r="I174" s="52"/>
      <c r="J174" s="24" t="s">
        <v>154</v>
      </c>
      <c r="L174" s="4"/>
      <c r="M174" s="4">
        <v>1</v>
      </c>
    </row>
    <row r="175" spans="1:13" ht="23.4" x14ac:dyDescent="0.3">
      <c r="A175" s="2" t="s">
        <v>515</v>
      </c>
      <c r="B175" s="108" t="s">
        <v>346</v>
      </c>
      <c r="C175" s="62"/>
      <c r="D175" s="118" t="s">
        <v>622</v>
      </c>
      <c r="E175" s="62"/>
      <c r="F175" s="62"/>
      <c r="G175" s="62"/>
      <c r="H175" s="100"/>
      <c r="I175" s="62"/>
      <c r="J175" s="39" t="s">
        <v>153</v>
      </c>
      <c r="L175" s="4"/>
      <c r="M175" s="4">
        <v>1</v>
      </c>
    </row>
    <row r="176" spans="1:13" x14ac:dyDescent="0.3">
      <c r="A176" s="8" t="s">
        <v>516</v>
      </c>
      <c r="B176" s="8" t="s">
        <v>217</v>
      </c>
      <c r="C176" s="53"/>
      <c r="D176" s="119"/>
      <c r="E176" s="54">
        <f>E177</f>
        <v>4.8</v>
      </c>
      <c r="F176" s="53">
        <f>$F$138*G176</f>
        <v>4.8</v>
      </c>
      <c r="G176" s="53">
        <v>0.3</v>
      </c>
      <c r="H176" s="94"/>
      <c r="I176" s="53"/>
      <c r="J176" s="10"/>
      <c r="L176" s="4" t="s">
        <v>707</v>
      </c>
      <c r="M176" s="4" t="s">
        <v>707</v>
      </c>
    </row>
    <row r="177" spans="1:13" x14ac:dyDescent="0.3">
      <c r="A177" s="9" t="s">
        <v>517</v>
      </c>
      <c r="B177" s="9" t="s">
        <v>218</v>
      </c>
      <c r="C177" s="49">
        <f>COUNTA(A178:A187)</f>
        <v>10</v>
      </c>
      <c r="D177" s="123">
        <f>COUNTA(D178:D187)/C177</f>
        <v>1</v>
      </c>
      <c r="E177" s="50">
        <f>IF(D177*F177*$K$2&gt;F177,F177,D177*F177*$K$2)</f>
        <v>4.8</v>
      </c>
      <c r="F177" s="60">
        <f>F176*G177</f>
        <v>4.8</v>
      </c>
      <c r="G177" s="60">
        <v>1</v>
      </c>
      <c r="H177" s="101"/>
      <c r="I177" s="60"/>
      <c r="J177" s="24" t="s">
        <v>124</v>
      </c>
      <c r="L177" s="4" t="s">
        <v>707</v>
      </c>
      <c r="M177" s="4" t="s">
        <v>707</v>
      </c>
    </row>
    <row r="178" spans="1:13" ht="32.4" customHeight="1" x14ac:dyDescent="0.3">
      <c r="A178" s="1" t="s">
        <v>518</v>
      </c>
      <c r="B178" s="1" t="s">
        <v>347</v>
      </c>
      <c r="C178" s="52"/>
      <c r="D178" s="118" t="s">
        <v>622</v>
      </c>
      <c r="E178" s="52"/>
      <c r="F178" s="52"/>
      <c r="G178" s="52"/>
      <c r="H178" s="88"/>
      <c r="I178" s="52"/>
      <c r="J178" s="24" t="s">
        <v>154</v>
      </c>
      <c r="L178" s="4"/>
      <c r="M178" s="4"/>
    </row>
    <row r="179" spans="1:13" ht="100.8" x14ac:dyDescent="0.3">
      <c r="A179" s="1" t="s">
        <v>519</v>
      </c>
      <c r="B179" s="1" t="s">
        <v>348</v>
      </c>
      <c r="C179" s="52"/>
      <c r="D179" s="118" t="s">
        <v>622</v>
      </c>
      <c r="E179" s="52"/>
      <c r="F179" s="52"/>
      <c r="G179" s="52"/>
      <c r="H179" s="88" t="s">
        <v>684</v>
      </c>
      <c r="I179" s="52"/>
      <c r="J179" s="24" t="s">
        <v>154</v>
      </c>
      <c r="L179" s="4"/>
      <c r="M179" s="4"/>
    </row>
    <row r="180" spans="1:13" ht="25.95" customHeight="1" x14ac:dyDescent="0.3">
      <c r="A180" s="1" t="s">
        <v>520</v>
      </c>
      <c r="B180" s="108" t="s">
        <v>219</v>
      </c>
      <c r="C180" s="51"/>
      <c r="D180" s="118" t="s">
        <v>622</v>
      </c>
      <c r="E180" s="51"/>
      <c r="F180" s="51"/>
      <c r="G180" s="51"/>
      <c r="H180" s="90"/>
      <c r="I180" s="51"/>
      <c r="J180" s="24" t="s">
        <v>153</v>
      </c>
      <c r="L180" s="4"/>
      <c r="M180" s="4"/>
    </row>
    <row r="181" spans="1:13" ht="28.8" x14ac:dyDescent="0.3">
      <c r="A181" s="1" t="s">
        <v>521</v>
      </c>
      <c r="B181" s="108" t="s">
        <v>220</v>
      </c>
      <c r="C181" s="51"/>
      <c r="D181" s="118" t="s">
        <v>622</v>
      </c>
      <c r="E181" s="51"/>
      <c r="F181" s="51"/>
      <c r="G181" s="51"/>
      <c r="H181" s="90"/>
      <c r="I181" s="51"/>
      <c r="J181" s="24" t="s">
        <v>153</v>
      </c>
      <c r="L181" s="4"/>
      <c r="M181" s="4"/>
    </row>
    <row r="182" spans="1:13" ht="23.4" x14ac:dyDescent="0.3">
      <c r="A182" s="1" t="s">
        <v>522</v>
      </c>
      <c r="B182" s="2" t="s">
        <v>221</v>
      </c>
      <c r="C182" s="51"/>
      <c r="D182" s="118" t="s">
        <v>622</v>
      </c>
      <c r="E182" s="51"/>
      <c r="F182" s="51"/>
      <c r="G182" s="51"/>
      <c r="H182" s="90"/>
      <c r="I182" s="51"/>
      <c r="J182" s="24" t="s">
        <v>154</v>
      </c>
      <c r="L182" s="4"/>
      <c r="M182" s="4"/>
    </row>
    <row r="183" spans="1:13" ht="23.4" x14ac:dyDescent="0.3">
      <c r="A183" s="1" t="s">
        <v>523</v>
      </c>
      <c r="B183" s="2" t="s">
        <v>222</v>
      </c>
      <c r="C183" s="51"/>
      <c r="D183" s="118" t="s">
        <v>622</v>
      </c>
      <c r="E183" s="51"/>
      <c r="F183" s="51"/>
      <c r="G183" s="51"/>
      <c r="H183" s="90"/>
      <c r="I183" s="51"/>
      <c r="J183" s="24" t="s">
        <v>154</v>
      </c>
      <c r="L183" s="4"/>
      <c r="M183" s="4"/>
    </row>
    <row r="184" spans="1:13" ht="23.4" x14ac:dyDescent="0.3">
      <c r="A184" s="1" t="s">
        <v>524</v>
      </c>
      <c r="B184" s="114" t="s">
        <v>223</v>
      </c>
      <c r="C184" s="61"/>
      <c r="D184" s="118" t="s">
        <v>622</v>
      </c>
      <c r="E184" s="61"/>
      <c r="F184" s="61"/>
      <c r="G184" s="61"/>
      <c r="H184" s="90"/>
      <c r="I184" s="51"/>
      <c r="J184" s="24" t="s">
        <v>124</v>
      </c>
      <c r="L184" s="4"/>
      <c r="M184" s="4">
        <v>1</v>
      </c>
    </row>
    <row r="185" spans="1:13" ht="23.4" x14ac:dyDescent="0.3">
      <c r="A185" s="1" t="s">
        <v>525</v>
      </c>
      <c r="B185" s="111" t="s">
        <v>224</v>
      </c>
      <c r="C185" s="51"/>
      <c r="D185" s="118" t="s">
        <v>622</v>
      </c>
      <c r="E185" s="51"/>
      <c r="F185" s="51"/>
      <c r="G185" s="51"/>
      <c r="H185" s="90"/>
      <c r="I185" s="51"/>
      <c r="J185" s="24" t="s">
        <v>124</v>
      </c>
      <c r="L185" s="4"/>
      <c r="M185" s="4"/>
    </row>
    <row r="186" spans="1:13" ht="30.6" customHeight="1" x14ac:dyDescent="0.3">
      <c r="A186" s="1" t="s">
        <v>526</v>
      </c>
      <c r="B186" s="2" t="s">
        <v>338</v>
      </c>
      <c r="C186" s="51"/>
      <c r="D186" s="118" t="s">
        <v>622</v>
      </c>
      <c r="E186" s="51"/>
      <c r="F186" s="51"/>
      <c r="G186" s="51"/>
      <c r="H186" s="90"/>
      <c r="I186" s="51"/>
      <c r="J186" s="24" t="s">
        <v>154</v>
      </c>
      <c r="L186" s="4"/>
      <c r="M186" s="4"/>
    </row>
    <row r="187" spans="1:13" ht="30.6" customHeight="1" x14ac:dyDescent="0.3">
      <c r="A187" s="1" t="s">
        <v>527</v>
      </c>
      <c r="B187" s="108" t="s">
        <v>345</v>
      </c>
      <c r="C187" s="62"/>
      <c r="D187" s="118" t="s">
        <v>622</v>
      </c>
      <c r="E187" s="62"/>
      <c r="F187" s="62"/>
      <c r="G187" s="62"/>
      <c r="H187" s="100"/>
      <c r="I187" s="62"/>
      <c r="J187" s="39" t="s">
        <v>153</v>
      </c>
      <c r="L187" s="4"/>
      <c r="M187" s="4"/>
    </row>
    <row r="188" spans="1:13" s="25" customFormat="1" ht="30.6" customHeight="1" x14ac:dyDescent="0.3">
      <c r="A188" s="13"/>
      <c r="B188" s="14"/>
      <c r="C188" s="62"/>
      <c r="D188" s="120"/>
      <c r="E188" s="62"/>
      <c r="F188" s="62"/>
      <c r="G188" s="62"/>
      <c r="H188" s="100"/>
      <c r="I188" s="62"/>
      <c r="J188" s="39"/>
      <c r="L188" s="22"/>
      <c r="M188" s="22"/>
    </row>
    <row r="189" spans="1:13" x14ac:dyDescent="0.3">
      <c r="A189" s="3">
        <v>4</v>
      </c>
      <c r="B189" s="3" t="s">
        <v>60</v>
      </c>
      <c r="C189" s="45"/>
      <c r="D189" s="121"/>
      <c r="E189" s="45">
        <f>E190+E195+E202</f>
        <v>10</v>
      </c>
      <c r="F189" s="45">
        <v>10</v>
      </c>
      <c r="G189" s="45">
        <v>1</v>
      </c>
      <c r="H189" s="92"/>
      <c r="I189" s="45"/>
      <c r="J189" s="4"/>
      <c r="L189" s="4" t="s">
        <v>707</v>
      </c>
      <c r="M189" s="4" t="s">
        <v>707</v>
      </c>
    </row>
    <row r="190" spans="1:13" x14ac:dyDescent="0.3">
      <c r="A190" s="20" t="s">
        <v>61</v>
      </c>
      <c r="B190" s="8" t="s">
        <v>62</v>
      </c>
      <c r="C190" s="53"/>
      <c r="D190" s="119"/>
      <c r="E190" s="54">
        <f>E191</f>
        <v>3.333333333333333</v>
      </c>
      <c r="F190" s="54">
        <f>$F$189*G190</f>
        <v>3.333333333333333</v>
      </c>
      <c r="G190" s="54">
        <f>G189/3</f>
        <v>0.33333333333333331</v>
      </c>
      <c r="H190" s="87"/>
      <c r="I190" s="54"/>
      <c r="J190" s="4"/>
      <c r="L190" s="4" t="s">
        <v>707</v>
      </c>
      <c r="M190" s="4" t="s">
        <v>707</v>
      </c>
    </row>
    <row r="191" spans="1:13" x14ac:dyDescent="0.3">
      <c r="A191" s="21" t="s">
        <v>404</v>
      </c>
      <c r="B191" s="7" t="s">
        <v>63</v>
      </c>
      <c r="C191" s="49">
        <f>COUNTA(A192:A194)</f>
        <v>3</v>
      </c>
      <c r="D191" s="123">
        <f>COUNTA(D192:D194)/C191</f>
        <v>1</v>
      </c>
      <c r="E191" s="50">
        <f>IF(D191*F191*$K$2&gt;F191,F191,D191*F191*$K$2)</f>
        <v>3.333333333333333</v>
      </c>
      <c r="F191" s="50">
        <f>F190*G191</f>
        <v>3.333333333333333</v>
      </c>
      <c r="G191" s="50">
        <v>1</v>
      </c>
      <c r="H191" s="84"/>
      <c r="I191" s="50"/>
      <c r="J191" s="4"/>
      <c r="L191" s="4" t="s">
        <v>707</v>
      </c>
      <c r="M191" s="4" t="s">
        <v>707</v>
      </c>
    </row>
    <row r="192" spans="1:13" ht="86.4" x14ac:dyDescent="0.3">
      <c r="A192" s="22" t="s">
        <v>405</v>
      </c>
      <c r="B192" s="2" t="s">
        <v>135</v>
      </c>
      <c r="C192" s="51"/>
      <c r="D192" s="118" t="s">
        <v>622</v>
      </c>
      <c r="E192" s="68"/>
      <c r="F192" s="68"/>
      <c r="G192" s="68"/>
      <c r="H192" s="85" t="s">
        <v>136</v>
      </c>
      <c r="I192" s="68"/>
      <c r="J192" s="4" t="s">
        <v>154</v>
      </c>
      <c r="L192" s="4"/>
      <c r="M192" s="4"/>
    </row>
    <row r="193" spans="1:13" ht="86.4" x14ac:dyDescent="0.3">
      <c r="A193" s="22" t="s">
        <v>406</v>
      </c>
      <c r="B193" s="111" t="s">
        <v>134</v>
      </c>
      <c r="C193" s="51"/>
      <c r="D193" s="118" t="s">
        <v>622</v>
      </c>
      <c r="E193" s="68"/>
      <c r="F193" s="68"/>
      <c r="G193" s="68"/>
      <c r="H193" s="85" t="s">
        <v>685</v>
      </c>
      <c r="I193" s="68"/>
      <c r="J193" s="6" t="s">
        <v>124</v>
      </c>
      <c r="L193" s="4"/>
      <c r="M193" s="4"/>
    </row>
    <row r="194" spans="1:13" ht="28.8" x14ac:dyDescent="0.3">
      <c r="A194" s="22" t="s">
        <v>528</v>
      </c>
      <c r="B194" s="108" t="s">
        <v>336</v>
      </c>
      <c r="C194" s="62"/>
      <c r="D194" s="118" t="s">
        <v>622</v>
      </c>
      <c r="E194" s="76"/>
      <c r="F194" s="76"/>
      <c r="G194" s="76"/>
      <c r="H194" s="102" t="s">
        <v>337</v>
      </c>
      <c r="I194" s="76"/>
      <c r="J194" s="38" t="s">
        <v>153</v>
      </c>
      <c r="L194" s="4"/>
      <c r="M194" s="4"/>
    </row>
    <row r="195" spans="1:13" x14ac:dyDescent="0.3">
      <c r="A195" s="20" t="s">
        <v>64</v>
      </c>
      <c r="B195" s="8" t="s">
        <v>65</v>
      </c>
      <c r="C195" s="53"/>
      <c r="D195" s="119"/>
      <c r="E195" s="54">
        <f>E196</f>
        <v>3.333333333333333</v>
      </c>
      <c r="F195" s="54">
        <f>$F$189*G195</f>
        <v>3.333333333333333</v>
      </c>
      <c r="G195" s="54">
        <f>G189/3</f>
        <v>0.33333333333333331</v>
      </c>
      <c r="H195" s="87"/>
      <c r="I195" s="54"/>
      <c r="J195" s="4"/>
      <c r="L195" s="4" t="s">
        <v>707</v>
      </c>
      <c r="M195" s="4" t="s">
        <v>707</v>
      </c>
    </row>
    <row r="196" spans="1:13" x14ac:dyDescent="0.3">
      <c r="A196" s="21" t="s">
        <v>407</v>
      </c>
      <c r="B196" s="9" t="s">
        <v>137</v>
      </c>
      <c r="C196" s="49">
        <f>COUNTA(A197:A201)</f>
        <v>5</v>
      </c>
      <c r="D196" s="123">
        <f>COUNTA(D197:D201)/C196</f>
        <v>1</v>
      </c>
      <c r="E196" s="50">
        <f>IF(D196*F196*$K$2&gt;F196,F196,D196*F196*$K$2)</f>
        <v>3.333333333333333</v>
      </c>
      <c r="F196" s="50">
        <f>F195*G196</f>
        <v>3.333333333333333</v>
      </c>
      <c r="G196" s="50">
        <v>1</v>
      </c>
      <c r="H196" s="84"/>
      <c r="I196" s="50"/>
      <c r="J196" s="6" t="s">
        <v>124</v>
      </c>
      <c r="L196" s="4" t="s">
        <v>707</v>
      </c>
      <c r="M196" s="4" t="s">
        <v>707</v>
      </c>
    </row>
    <row r="197" spans="1:13" ht="34.200000000000003" customHeight="1" x14ac:dyDescent="0.3">
      <c r="A197" s="22" t="s">
        <v>408</v>
      </c>
      <c r="B197" s="111" t="s">
        <v>139</v>
      </c>
      <c r="C197" s="51"/>
      <c r="D197" s="118" t="s">
        <v>622</v>
      </c>
      <c r="E197" s="68"/>
      <c r="F197" s="68"/>
      <c r="G197" s="68"/>
      <c r="H197" s="85"/>
      <c r="I197" s="68"/>
      <c r="J197" s="1" t="s">
        <v>124</v>
      </c>
      <c r="L197" s="4"/>
      <c r="M197" s="4"/>
    </row>
    <row r="198" spans="1:13" ht="23.4" x14ac:dyDescent="0.3">
      <c r="A198" s="22" t="s">
        <v>529</v>
      </c>
      <c r="B198" s="1" t="s">
        <v>66</v>
      </c>
      <c r="C198" s="52"/>
      <c r="D198" s="118" t="s">
        <v>622</v>
      </c>
      <c r="E198" s="52"/>
      <c r="F198" s="52"/>
      <c r="G198" s="52"/>
      <c r="H198" s="88"/>
      <c r="I198" s="52"/>
      <c r="J198" s="4" t="s">
        <v>154</v>
      </c>
      <c r="L198" s="4"/>
      <c r="M198" s="4"/>
    </row>
    <row r="199" spans="1:13" ht="100.8" x14ac:dyDescent="0.3">
      <c r="A199" s="22" t="s">
        <v>409</v>
      </c>
      <c r="B199" s="111" t="s">
        <v>138</v>
      </c>
      <c r="C199" s="51"/>
      <c r="D199" s="118" t="s">
        <v>622</v>
      </c>
      <c r="E199" s="51"/>
      <c r="F199" s="51"/>
      <c r="G199" s="51"/>
      <c r="H199" s="90" t="s">
        <v>686</v>
      </c>
      <c r="I199" s="51"/>
      <c r="J199" s="6" t="s">
        <v>124</v>
      </c>
      <c r="L199" s="4"/>
      <c r="M199" s="4">
        <v>1</v>
      </c>
    </row>
    <row r="200" spans="1:13" ht="23.4" x14ac:dyDescent="0.3">
      <c r="A200" s="22" t="s">
        <v>530</v>
      </c>
      <c r="B200" s="108" t="s">
        <v>140</v>
      </c>
      <c r="C200" s="51"/>
      <c r="D200" s="118" t="s">
        <v>622</v>
      </c>
      <c r="E200" s="51"/>
      <c r="F200" s="51"/>
      <c r="G200" s="51"/>
      <c r="H200" s="90"/>
      <c r="I200" s="51"/>
      <c r="J200" s="6" t="s">
        <v>153</v>
      </c>
      <c r="L200" s="4"/>
      <c r="M200" s="4"/>
    </row>
    <row r="201" spans="1:13" ht="23.4" x14ac:dyDescent="0.3">
      <c r="A201" s="22" t="s">
        <v>531</v>
      </c>
      <c r="B201" s="108" t="s">
        <v>141</v>
      </c>
      <c r="C201" s="51"/>
      <c r="D201" s="118" t="s">
        <v>622</v>
      </c>
      <c r="E201" s="51"/>
      <c r="F201" s="51"/>
      <c r="G201" s="51"/>
      <c r="H201" s="90"/>
      <c r="I201" s="51"/>
      <c r="J201" s="6" t="s">
        <v>153</v>
      </c>
      <c r="L201" s="4"/>
      <c r="M201" s="4"/>
    </row>
    <row r="202" spans="1:13" x14ac:dyDescent="0.3">
      <c r="A202" s="20" t="s">
        <v>67</v>
      </c>
      <c r="B202" s="8" t="s">
        <v>68</v>
      </c>
      <c r="C202" s="53"/>
      <c r="D202" s="119"/>
      <c r="E202" s="54">
        <f>E203+E206+E209</f>
        <v>3.333333333333333</v>
      </c>
      <c r="F202" s="54">
        <f>$F$189*G202</f>
        <v>3.333333333333333</v>
      </c>
      <c r="G202" s="54">
        <f>G189/3</f>
        <v>0.33333333333333331</v>
      </c>
      <c r="H202" s="87"/>
      <c r="I202" s="54"/>
      <c r="J202" s="4"/>
      <c r="L202" s="4" t="s">
        <v>707</v>
      </c>
      <c r="M202" s="4" t="s">
        <v>707</v>
      </c>
    </row>
    <row r="203" spans="1:13" x14ac:dyDescent="0.3">
      <c r="A203" s="21" t="s">
        <v>410</v>
      </c>
      <c r="B203" s="9" t="s">
        <v>121</v>
      </c>
      <c r="C203" s="49">
        <f>COUNTA(A204:A205)</f>
        <v>2</v>
      </c>
      <c r="D203" s="123">
        <f>COUNTA(D204:D205)/C203</f>
        <v>1</v>
      </c>
      <c r="E203" s="50">
        <f>IF(D203*F203*$K$2&gt;F203,F203,D203*F203*$K$2)</f>
        <v>1.1111111111111109</v>
      </c>
      <c r="F203" s="66">
        <f>$F$202*G203</f>
        <v>1.1111111111111109</v>
      </c>
      <c r="G203" s="66">
        <f>1/3</f>
        <v>0.33333333333333331</v>
      </c>
      <c r="H203" s="103"/>
      <c r="I203" s="66"/>
      <c r="J203" s="4"/>
      <c r="L203" s="4" t="s">
        <v>707</v>
      </c>
      <c r="M203" s="4" t="s">
        <v>707</v>
      </c>
    </row>
    <row r="204" spans="1:13" ht="259.2" x14ac:dyDescent="0.3">
      <c r="A204" s="22" t="s">
        <v>411</v>
      </c>
      <c r="B204" s="1" t="s">
        <v>69</v>
      </c>
      <c r="C204" s="52"/>
      <c r="D204" s="118" t="s">
        <v>622</v>
      </c>
      <c r="E204" s="52"/>
      <c r="F204" s="67"/>
      <c r="G204" s="67"/>
      <c r="H204" s="86" t="s">
        <v>687</v>
      </c>
      <c r="I204" s="67"/>
      <c r="J204" s="4" t="s">
        <v>154</v>
      </c>
      <c r="L204" s="4"/>
      <c r="M204" s="4"/>
    </row>
    <row r="205" spans="1:13" ht="28.8" x14ac:dyDescent="0.3">
      <c r="A205" s="22" t="s">
        <v>532</v>
      </c>
      <c r="B205" s="2" t="s">
        <v>122</v>
      </c>
      <c r="C205" s="51"/>
      <c r="D205" s="118" t="s">
        <v>622</v>
      </c>
      <c r="E205" s="51"/>
      <c r="F205" s="68"/>
      <c r="G205" s="68"/>
      <c r="H205" s="85"/>
      <c r="I205" s="68"/>
      <c r="J205" s="4" t="s">
        <v>154</v>
      </c>
      <c r="L205" s="4"/>
      <c r="M205" s="4"/>
    </row>
    <row r="206" spans="1:13" x14ac:dyDescent="0.3">
      <c r="A206" s="21" t="s">
        <v>412</v>
      </c>
      <c r="B206" s="7" t="s">
        <v>70</v>
      </c>
      <c r="C206" s="49">
        <f>COUNTA(A207:A208)</f>
        <v>2</v>
      </c>
      <c r="D206" s="123">
        <f>COUNTA(D207:D208)/C206</f>
        <v>1</v>
      </c>
      <c r="E206" s="50">
        <f>IF(D206*F206*$K$2&gt;F206,F206,D206*F206*$K$2)</f>
        <v>1.1111111111111109</v>
      </c>
      <c r="F206" s="66">
        <f>$F$202*G206</f>
        <v>1.1111111111111109</v>
      </c>
      <c r="G206" s="66">
        <f>1/3</f>
        <v>0.33333333333333331</v>
      </c>
      <c r="H206" s="103"/>
      <c r="I206" s="66"/>
      <c r="J206" s="4"/>
      <c r="L206" s="4" t="s">
        <v>707</v>
      </c>
      <c r="M206" s="4" t="s">
        <v>707</v>
      </c>
    </row>
    <row r="207" spans="1:13" ht="23.4" x14ac:dyDescent="0.3">
      <c r="A207" s="22" t="s">
        <v>413</v>
      </c>
      <c r="B207" s="1" t="s">
        <v>71</v>
      </c>
      <c r="C207" s="52"/>
      <c r="D207" s="118" t="s">
        <v>622</v>
      </c>
      <c r="E207" s="52"/>
      <c r="F207" s="67"/>
      <c r="G207" s="67"/>
      <c r="H207" s="86"/>
      <c r="I207" s="67"/>
      <c r="J207" s="4" t="s">
        <v>154</v>
      </c>
      <c r="L207" s="4"/>
      <c r="M207" s="4"/>
    </row>
    <row r="208" spans="1:13" ht="23.4" x14ac:dyDescent="0.3">
      <c r="A208" s="22" t="s">
        <v>414</v>
      </c>
      <c r="B208" s="1" t="s">
        <v>72</v>
      </c>
      <c r="C208" s="52"/>
      <c r="D208" s="118" t="s">
        <v>622</v>
      </c>
      <c r="E208" s="52"/>
      <c r="F208" s="67"/>
      <c r="G208" s="67"/>
      <c r="H208" s="86"/>
      <c r="I208" s="67"/>
      <c r="J208" s="4" t="s">
        <v>154</v>
      </c>
      <c r="L208" s="4"/>
      <c r="M208" s="4"/>
    </row>
    <row r="209" spans="1:13" x14ac:dyDescent="0.3">
      <c r="A209" s="21" t="s">
        <v>415</v>
      </c>
      <c r="B209" s="7" t="s">
        <v>73</v>
      </c>
      <c r="C209" s="49">
        <f>COUNTA(A210:A214)</f>
        <v>5</v>
      </c>
      <c r="D209" s="123">
        <f>COUNTA(D210:D214)/C209</f>
        <v>1</v>
      </c>
      <c r="E209" s="50">
        <f>IF(D209*F209*$K$2&gt;F209,F209,D209*F209*$K$2)</f>
        <v>1.1111111111111109</v>
      </c>
      <c r="F209" s="66">
        <f>$F$202*G209</f>
        <v>1.1111111111111109</v>
      </c>
      <c r="G209" s="66">
        <f>1/3</f>
        <v>0.33333333333333331</v>
      </c>
      <c r="H209" s="103"/>
      <c r="I209" s="66"/>
      <c r="J209" s="4"/>
      <c r="L209" s="4" t="s">
        <v>707</v>
      </c>
      <c r="M209" s="4" t="s">
        <v>707</v>
      </c>
    </row>
    <row r="210" spans="1:13" ht="23.4" x14ac:dyDescent="0.3">
      <c r="A210" s="22" t="s">
        <v>416</v>
      </c>
      <c r="B210" s="1" t="s">
        <v>74</v>
      </c>
      <c r="C210" s="52"/>
      <c r="D210" s="118" t="s">
        <v>622</v>
      </c>
      <c r="E210" s="52"/>
      <c r="F210" s="67"/>
      <c r="G210" s="67"/>
      <c r="H210" s="86"/>
      <c r="I210" s="67"/>
      <c r="J210" s="4" t="s">
        <v>154</v>
      </c>
      <c r="L210" s="4"/>
      <c r="M210" s="4"/>
    </row>
    <row r="211" spans="1:13" ht="23.4" customHeight="1" x14ac:dyDescent="0.3">
      <c r="A211" s="22" t="s">
        <v>417</v>
      </c>
      <c r="B211" s="1" t="s">
        <v>75</v>
      </c>
      <c r="C211" s="52"/>
      <c r="D211" s="118" t="s">
        <v>622</v>
      </c>
      <c r="E211" s="52"/>
      <c r="F211" s="67"/>
      <c r="G211" s="67"/>
      <c r="H211" s="86"/>
      <c r="I211" s="67"/>
      <c r="J211" s="4" t="s">
        <v>154</v>
      </c>
      <c r="L211" s="4">
        <v>1</v>
      </c>
      <c r="M211" s="4"/>
    </row>
    <row r="212" spans="1:13" ht="57.6" x14ac:dyDescent="0.3">
      <c r="A212" s="22" t="s">
        <v>418</v>
      </c>
      <c r="B212" s="111" t="s">
        <v>142</v>
      </c>
      <c r="C212" s="51"/>
      <c r="D212" s="118" t="s">
        <v>622</v>
      </c>
      <c r="E212" s="51"/>
      <c r="F212" s="51"/>
      <c r="G212" s="51"/>
      <c r="H212" s="90" t="s">
        <v>143</v>
      </c>
      <c r="I212" s="51"/>
      <c r="J212" s="6" t="s">
        <v>124</v>
      </c>
      <c r="L212" s="4"/>
      <c r="M212" s="4"/>
    </row>
    <row r="213" spans="1:13" ht="28.8" x14ac:dyDescent="0.3">
      <c r="A213" s="22" t="s">
        <v>419</v>
      </c>
      <c r="B213" s="1" t="s">
        <v>76</v>
      </c>
      <c r="C213" s="52"/>
      <c r="D213" s="118" t="s">
        <v>622</v>
      </c>
      <c r="E213" s="52"/>
      <c r="F213" s="52"/>
      <c r="G213" s="52"/>
      <c r="H213" s="88"/>
      <c r="I213" s="52"/>
      <c r="J213" s="4" t="s">
        <v>154</v>
      </c>
      <c r="L213" s="4"/>
      <c r="M213" s="4"/>
    </row>
    <row r="214" spans="1:13" ht="23.4" x14ac:dyDescent="0.3">
      <c r="A214" s="22" t="s">
        <v>420</v>
      </c>
      <c r="B214" s="1" t="s">
        <v>77</v>
      </c>
      <c r="C214" s="52"/>
      <c r="D214" s="118" t="s">
        <v>622</v>
      </c>
      <c r="E214" s="52"/>
      <c r="F214" s="52"/>
      <c r="G214" s="52"/>
      <c r="H214" s="88"/>
      <c r="I214" s="52"/>
      <c r="J214" s="4" t="s">
        <v>154</v>
      </c>
      <c r="L214" s="4"/>
      <c r="M214" s="4">
        <v>1</v>
      </c>
    </row>
    <row r="215" spans="1:13" s="25" customFormat="1" ht="23.4" x14ac:dyDescent="0.3">
      <c r="A215" s="22"/>
      <c r="B215" s="13"/>
      <c r="C215" s="55"/>
      <c r="D215" s="120"/>
      <c r="E215" s="55"/>
      <c r="F215" s="55"/>
      <c r="G215" s="55"/>
      <c r="H215" s="91"/>
      <c r="I215" s="55"/>
      <c r="J215" s="22"/>
      <c r="L215" s="22"/>
      <c r="M215" s="22"/>
    </row>
    <row r="216" spans="1:13" x14ac:dyDescent="0.3">
      <c r="A216" s="3">
        <v>5</v>
      </c>
      <c r="B216" s="3" t="s">
        <v>225</v>
      </c>
      <c r="C216" s="45"/>
      <c r="D216" s="121"/>
      <c r="E216" s="45">
        <f>E217+E237+E248+E256</f>
        <v>15.999999999999998</v>
      </c>
      <c r="F216" s="45">
        <v>16</v>
      </c>
      <c r="G216" s="45">
        <v>1</v>
      </c>
      <c r="H216" s="92"/>
      <c r="I216" s="45"/>
      <c r="J216" s="10"/>
      <c r="L216" s="4" t="s">
        <v>707</v>
      </c>
      <c r="M216" s="4" t="s">
        <v>707</v>
      </c>
    </row>
    <row r="217" spans="1:13" x14ac:dyDescent="0.3">
      <c r="A217" s="8" t="s">
        <v>533</v>
      </c>
      <c r="B217" s="8" t="s">
        <v>226</v>
      </c>
      <c r="C217" s="53"/>
      <c r="D217" s="119"/>
      <c r="E217" s="54">
        <f>E218+E233</f>
        <v>6.3999999999999995</v>
      </c>
      <c r="F217" s="53">
        <f>$F$216*G217</f>
        <v>6.4</v>
      </c>
      <c r="G217" s="53">
        <v>0.4</v>
      </c>
      <c r="H217" s="94"/>
      <c r="I217" s="53"/>
      <c r="J217" s="10"/>
      <c r="L217" s="4" t="s">
        <v>707</v>
      </c>
      <c r="M217" s="4" t="s">
        <v>707</v>
      </c>
    </row>
    <row r="218" spans="1:13" x14ac:dyDescent="0.3">
      <c r="A218" s="7" t="s">
        <v>534</v>
      </c>
      <c r="B218" s="7" t="s">
        <v>227</v>
      </c>
      <c r="C218" s="49">
        <f>COUNTA(A219:A232)</f>
        <v>14</v>
      </c>
      <c r="D218" s="123">
        <f>COUNTA(D219:D232)/C218</f>
        <v>1</v>
      </c>
      <c r="E218" s="50">
        <f>IF(D218*F218*$K$2&gt;F218,F218,D218*F218*$K$2)</f>
        <v>4.4799999999999995</v>
      </c>
      <c r="F218" s="49">
        <f>$F$217*G218</f>
        <v>4.4799999999999995</v>
      </c>
      <c r="G218" s="49">
        <v>0.7</v>
      </c>
      <c r="H218" s="95"/>
      <c r="I218" s="49"/>
      <c r="J218" s="10"/>
      <c r="L218" s="4" t="s">
        <v>707</v>
      </c>
      <c r="M218" s="4" t="s">
        <v>707</v>
      </c>
    </row>
    <row r="219" spans="1:13" ht="23.4" x14ac:dyDescent="0.3">
      <c r="A219" s="2" t="s">
        <v>535</v>
      </c>
      <c r="B219" s="112" t="s">
        <v>228</v>
      </c>
      <c r="C219" s="52"/>
      <c r="D219" s="118" t="s">
        <v>622</v>
      </c>
      <c r="E219" s="52"/>
      <c r="F219" s="52"/>
      <c r="G219" s="52"/>
      <c r="H219" s="88"/>
      <c r="I219" s="52"/>
      <c r="J219" s="12" t="s">
        <v>124</v>
      </c>
      <c r="L219" s="4"/>
      <c r="M219" s="4">
        <v>1</v>
      </c>
    </row>
    <row r="220" spans="1:13" ht="28.8" x14ac:dyDescent="0.3">
      <c r="A220" s="2" t="s">
        <v>536</v>
      </c>
      <c r="B220" s="112" t="s">
        <v>229</v>
      </c>
      <c r="C220" s="52"/>
      <c r="D220" s="118" t="s">
        <v>622</v>
      </c>
      <c r="E220" s="52"/>
      <c r="F220" s="52"/>
      <c r="G220" s="52"/>
      <c r="H220" s="88"/>
      <c r="I220" s="52"/>
      <c r="J220" s="10" t="s">
        <v>124</v>
      </c>
      <c r="L220" s="4"/>
      <c r="M220" s="4"/>
    </row>
    <row r="221" spans="1:13" ht="28.8" x14ac:dyDescent="0.3">
      <c r="A221" s="2" t="s">
        <v>537</v>
      </c>
      <c r="B221" s="13" t="s">
        <v>356</v>
      </c>
      <c r="C221" s="55"/>
      <c r="D221" s="118" t="s">
        <v>622</v>
      </c>
      <c r="E221" s="75"/>
      <c r="F221" s="75"/>
      <c r="G221" s="75"/>
      <c r="H221" s="104"/>
      <c r="I221" s="75"/>
      <c r="J221" s="10" t="s">
        <v>154</v>
      </c>
      <c r="L221" s="4"/>
      <c r="M221" s="4"/>
    </row>
    <row r="222" spans="1:13" ht="28.8" x14ac:dyDescent="0.3">
      <c r="A222" s="2" t="s">
        <v>538</v>
      </c>
      <c r="B222" s="1" t="s">
        <v>230</v>
      </c>
      <c r="C222" s="52"/>
      <c r="D222" s="118" t="s">
        <v>622</v>
      </c>
      <c r="E222" s="52"/>
      <c r="F222" s="52"/>
      <c r="G222" s="52"/>
      <c r="H222" s="88"/>
      <c r="I222" s="52"/>
      <c r="J222" s="12" t="s">
        <v>154</v>
      </c>
      <c r="L222" s="4"/>
      <c r="M222" s="4"/>
    </row>
    <row r="223" spans="1:13" ht="28.8" x14ac:dyDescent="0.3">
      <c r="A223" s="2" t="s">
        <v>539</v>
      </c>
      <c r="B223" s="1" t="s">
        <v>231</v>
      </c>
      <c r="C223" s="52"/>
      <c r="D223" s="118" t="s">
        <v>622</v>
      </c>
      <c r="E223" s="52"/>
      <c r="F223" s="52"/>
      <c r="G223" s="52"/>
      <c r="H223" s="88"/>
      <c r="I223" s="52"/>
      <c r="J223" s="12" t="s">
        <v>154</v>
      </c>
      <c r="L223" s="4"/>
      <c r="M223" s="4"/>
    </row>
    <row r="224" spans="1:13" ht="23.4" x14ac:dyDescent="0.3">
      <c r="A224" s="2" t="s">
        <v>540</v>
      </c>
      <c r="B224" s="1" t="s">
        <v>232</v>
      </c>
      <c r="C224" s="52"/>
      <c r="D224" s="118" t="s">
        <v>622</v>
      </c>
      <c r="E224" s="52"/>
      <c r="F224" s="52"/>
      <c r="G224" s="52"/>
      <c r="H224" s="88"/>
      <c r="I224" s="52"/>
      <c r="J224" s="12" t="s">
        <v>154</v>
      </c>
      <c r="L224" s="4"/>
      <c r="M224" s="4"/>
    </row>
    <row r="225" spans="1:13" ht="28.8" x14ac:dyDescent="0.3">
      <c r="A225" s="2" t="s">
        <v>541</v>
      </c>
      <c r="B225" s="1" t="s">
        <v>233</v>
      </c>
      <c r="C225" s="52"/>
      <c r="D225" s="118" t="s">
        <v>622</v>
      </c>
      <c r="E225" s="52"/>
      <c r="F225" s="52"/>
      <c r="G225" s="52"/>
      <c r="H225" s="88"/>
      <c r="I225" s="52"/>
      <c r="J225" s="24" t="s">
        <v>154</v>
      </c>
      <c r="L225" s="4"/>
      <c r="M225" s="4"/>
    </row>
    <row r="226" spans="1:13" ht="28.8" x14ac:dyDescent="0.3">
      <c r="A226" s="2" t="s">
        <v>542</v>
      </c>
      <c r="B226" s="1" t="s">
        <v>234</v>
      </c>
      <c r="C226" s="52"/>
      <c r="D226" s="118" t="s">
        <v>622</v>
      </c>
      <c r="E226" s="52"/>
      <c r="F226" s="52"/>
      <c r="G226" s="52"/>
      <c r="H226" s="88"/>
      <c r="I226" s="52"/>
      <c r="J226" s="12" t="s">
        <v>154</v>
      </c>
      <c r="L226" s="4"/>
      <c r="M226" s="4"/>
    </row>
    <row r="227" spans="1:13" ht="28.8" x14ac:dyDescent="0.3">
      <c r="A227" s="2" t="s">
        <v>543</v>
      </c>
      <c r="B227" s="111" t="s">
        <v>344</v>
      </c>
      <c r="C227" s="51"/>
      <c r="D227" s="118" t="s">
        <v>622</v>
      </c>
      <c r="E227" s="51"/>
      <c r="F227" s="51"/>
      <c r="G227" s="51"/>
      <c r="H227" s="90"/>
      <c r="I227" s="51"/>
      <c r="J227" s="12" t="s">
        <v>124</v>
      </c>
      <c r="L227" s="4"/>
      <c r="M227" s="4"/>
    </row>
    <row r="228" spans="1:13" ht="43.2" x14ac:dyDescent="0.3">
      <c r="A228" s="2" t="s">
        <v>544</v>
      </c>
      <c r="B228" s="112" t="s">
        <v>235</v>
      </c>
      <c r="C228" s="52"/>
      <c r="D228" s="118" t="s">
        <v>622</v>
      </c>
      <c r="E228" s="52"/>
      <c r="F228" s="52"/>
      <c r="G228" s="52"/>
      <c r="H228" s="88"/>
      <c r="I228" s="52"/>
      <c r="J228" s="12" t="s">
        <v>124</v>
      </c>
      <c r="L228" s="4"/>
      <c r="M228" s="4">
        <v>1</v>
      </c>
    </row>
    <row r="229" spans="1:13" ht="23.4" x14ac:dyDescent="0.3">
      <c r="A229" s="2" t="s">
        <v>545</v>
      </c>
      <c r="B229" s="1" t="s">
        <v>236</v>
      </c>
      <c r="C229" s="52"/>
      <c r="D229" s="118" t="s">
        <v>622</v>
      </c>
      <c r="E229" s="52"/>
      <c r="F229" s="52"/>
      <c r="G229" s="52"/>
      <c r="H229" s="88"/>
      <c r="I229" s="52"/>
      <c r="J229" s="12" t="s">
        <v>154</v>
      </c>
      <c r="L229" s="4"/>
      <c r="M229" s="4">
        <v>1</v>
      </c>
    </row>
    <row r="230" spans="1:13" ht="43.2" customHeight="1" x14ac:dyDescent="0.3">
      <c r="A230" s="2" t="s">
        <v>546</v>
      </c>
      <c r="B230" s="112" t="s">
        <v>237</v>
      </c>
      <c r="C230" s="52"/>
      <c r="D230" s="118" t="s">
        <v>622</v>
      </c>
      <c r="E230" s="52"/>
      <c r="F230" s="52"/>
      <c r="G230" s="52"/>
      <c r="H230" s="88"/>
      <c r="I230" s="52"/>
      <c r="J230" s="12" t="s">
        <v>124</v>
      </c>
      <c r="L230" s="4"/>
      <c r="M230" s="4"/>
    </row>
    <row r="231" spans="1:13" ht="28.8" x14ac:dyDescent="0.3">
      <c r="A231" s="2" t="s">
        <v>547</v>
      </c>
      <c r="B231" s="1" t="s">
        <v>238</v>
      </c>
      <c r="C231" s="52"/>
      <c r="D231" s="118" t="s">
        <v>622</v>
      </c>
      <c r="E231" s="52"/>
      <c r="F231" s="52"/>
      <c r="G231" s="52"/>
      <c r="H231" s="88"/>
      <c r="I231" s="52"/>
      <c r="J231" s="12" t="s">
        <v>154</v>
      </c>
      <c r="L231" s="4"/>
      <c r="M231" s="4">
        <v>1</v>
      </c>
    </row>
    <row r="232" spans="1:13" ht="23.4" x14ac:dyDescent="0.3">
      <c r="A232" s="2" t="s">
        <v>548</v>
      </c>
      <c r="B232" s="112" t="s">
        <v>239</v>
      </c>
      <c r="C232" s="52"/>
      <c r="D232" s="118" t="s">
        <v>622</v>
      </c>
      <c r="E232" s="52"/>
      <c r="F232" s="52"/>
      <c r="G232" s="52"/>
      <c r="H232" s="88"/>
      <c r="I232" s="52"/>
      <c r="J232" s="12" t="s">
        <v>124</v>
      </c>
      <c r="L232" s="4"/>
      <c r="M232" s="4"/>
    </row>
    <row r="233" spans="1:13" x14ac:dyDescent="0.3">
      <c r="A233" s="7" t="s">
        <v>549</v>
      </c>
      <c r="B233" s="7" t="s">
        <v>240</v>
      </c>
      <c r="C233" s="49">
        <f>COUNTA(A234:A236)</f>
        <v>3</v>
      </c>
      <c r="D233" s="123">
        <f>COUNTA(D234:D236)/C233</f>
        <v>1</v>
      </c>
      <c r="E233" s="50">
        <f>IF(D233*F233*$K$2&gt;F233,F233,D233*F233*$K$2)</f>
        <v>1.92</v>
      </c>
      <c r="F233" s="49">
        <f>$F$217*G233</f>
        <v>1.92</v>
      </c>
      <c r="G233" s="49">
        <v>0.3</v>
      </c>
      <c r="H233" s="95"/>
      <c r="I233" s="49"/>
      <c r="J233" s="10"/>
      <c r="L233" s="4" t="s">
        <v>707</v>
      </c>
      <c r="M233" s="4" t="s">
        <v>707</v>
      </c>
    </row>
    <row r="234" spans="1:13" ht="23.4" x14ac:dyDescent="0.3">
      <c r="A234" s="1" t="s">
        <v>550</v>
      </c>
      <c r="B234" s="1" t="s">
        <v>241</v>
      </c>
      <c r="C234" s="52"/>
      <c r="D234" s="118" t="s">
        <v>622</v>
      </c>
      <c r="E234" s="52"/>
      <c r="F234" s="52"/>
      <c r="G234" s="52"/>
      <c r="H234" s="88"/>
      <c r="I234" s="52"/>
      <c r="J234" s="12" t="s">
        <v>154</v>
      </c>
      <c r="L234" s="4"/>
      <c r="M234" s="4"/>
    </row>
    <row r="235" spans="1:13" ht="28.8" x14ac:dyDescent="0.3">
      <c r="A235" s="1" t="s">
        <v>551</v>
      </c>
      <c r="B235" s="115" t="s">
        <v>242</v>
      </c>
      <c r="C235" s="52"/>
      <c r="D235" s="118" t="s">
        <v>622</v>
      </c>
      <c r="E235" s="52"/>
      <c r="F235" s="52"/>
      <c r="G235" s="52"/>
      <c r="H235" s="88"/>
      <c r="I235" s="52"/>
      <c r="J235" s="12" t="s">
        <v>124</v>
      </c>
      <c r="L235" s="4"/>
      <c r="M235" s="4"/>
    </row>
    <row r="236" spans="1:13" ht="28.8" x14ac:dyDescent="0.3">
      <c r="A236" s="1" t="s">
        <v>552</v>
      </c>
      <c r="B236" s="2" t="s">
        <v>243</v>
      </c>
      <c r="C236" s="51"/>
      <c r="D236" s="118" t="s">
        <v>622</v>
      </c>
      <c r="E236" s="51"/>
      <c r="F236" s="51"/>
      <c r="G236" s="51"/>
      <c r="H236" s="90"/>
      <c r="I236" s="51"/>
      <c r="J236" s="12" t="s">
        <v>154</v>
      </c>
      <c r="L236" s="4"/>
      <c r="M236" s="4"/>
    </row>
    <row r="237" spans="1:13" x14ac:dyDescent="0.3">
      <c r="A237" s="8" t="s">
        <v>553</v>
      </c>
      <c r="B237" s="8" t="s">
        <v>244</v>
      </c>
      <c r="C237" s="53"/>
      <c r="D237" s="119"/>
      <c r="E237" s="54">
        <f>E238+E243</f>
        <v>4</v>
      </c>
      <c r="F237" s="53">
        <f>$F$216*G237</f>
        <v>4</v>
      </c>
      <c r="G237" s="53">
        <v>0.25</v>
      </c>
      <c r="H237" s="94"/>
      <c r="I237" s="53"/>
      <c r="J237" s="10"/>
      <c r="L237" s="4" t="s">
        <v>707</v>
      </c>
      <c r="M237" s="4" t="s">
        <v>707</v>
      </c>
    </row>
    <row r="238" spans="1:13" x14ac:dyDescent="0.3">
      <c r="A238" s="7" t="s">
        <v>554</v>
      </c>
      <c r="B238" s="7" t="s">
        <v>245</v>
      </c>
      <c r="C238" s="49">
        <f>COUNTA(A239:A242)</f>
        <v>4</v>
      </c>
      <c r="D238" s="123">
        <f>COUNTA(D239:D242)/C238</f>
        <v>1</v>
      </c>
      <c r="E238" s="50">
        <f>IF(D238*F238*$K$2&gt;F238,F238,D238*F238*$K$2)</f>
        <v>2</v>
      </c>
      <c r="F238" s="49">
        <f>$F$237*G238</f>
        <v>2</v>
      </c>
      <c r="G238" s="49">
        <v>0.5</v>
      </c>
      <c r="H238" s="95"/>
      <c r="I238" s="49"/>
      <c r="J238" s="10"/>
      <c r="L238" s="4" t="s">
        <v>707</v>
      </c>
      <c r="M238" s="4" t="s">
        <v>707</v>
      </c>
    </row>
    <row r="239" spans="1:13" ht="43.2" x14ac:dyDescent="0.3">
      <c r="A239" s="2" t="s">
        <v>555</v>
      </c>
      <c r="B239" s="2" t="s">
        <v>342</v>
      </c>
      <c r="C239" s="51"/>
      <c r="D239" s="118" t="s">
        <v>622</v>
      </c>
      <c r="E239" s="51"/>
      <c r="F239" s="51"/>
      <c r="G239" s="51"/>
      <c r="H239" s="90" t="s">
        <v>343</v>
      </c>
      <c r="I239" s="51"/>
      <c r="J239" s="10" t="s">
        <v>154</v>
      </c>
      <c r="L239" s="22"/>
      <c r="M239" s="22"/>
    </row>
    <row r="240" spans="1:13" ht="23.4" x14ac:dyDescent="0.3">
      <c r="A240" s="2" t="s">
        <v>556</v>
      </c>
      <c r="B240" s="6" t="s">
        <v>339</v>
      </c>
      <c r="C240" s="61"/>
      <c r="D240" s="118" t="s">
        <v>622</v>
      </c>
      <c r="E240" s="61"/>
      <c r="F240" s="61"/>
      <c r="G240" s="61"/>
      <c r="H240" s="90"/>
      <c r="I240" s="51"/>
      <c r="J240" s="10" t="s">
        <v>154</v>
      </c>
      <c r="L240" s="22"/>
      <c r="M240" s="22"/>
    </row>
    <row r="241" spans="1:13" ht="51" customHeight="1" x14ac:dyDescent="0.3">
      <c r="A241" s="2" t="s">
        <v>557</v>
      </c>
      <c r="B241" s="2" t="s">
        <v>340</v>
      </c>
      <c r="C241" s="51"/>
      <c r="D241" s="118" t="s">
        <v>622</v>
      </c>
      <c r="E241" s="51"/>
      <c r="F241" s="51"/>
      <c r="G241" s="51"/>
      <c r="H241" s="90" t="s">
        <v>689</v>
      </c>
      <c r="I241" s="51"/>
      <c r="J241" s="10" t="s">
        <v>154</v>
      </c>
      <c r="L241" s="22"/>
      <c r="M241" s="22"/>
    </row>
    <row r="242" spans="1:13" ht="72" x14ac:dyDescent="0.3">
      <c r="A242" s="2" t="s">
        <v>558</v>
      </c>
      <c r="B242" s="2" t="s">
        <v>341</v>
      </c>
      <c r="C242" s="51"/>
      <c r="D242" s="118" t="s">
        <v>622</v>
      </c>
      <c r="E242" s="51"/>
      <c r="F242" s="51"/>
      <c r="G242" s="51"/>
      <c r="H242" s="90" t="s">
        <v>690</v>
      </c>
      <c r="I242" s="51"/>
      <c r="J242" s="10" t="s">
        <v>154</v>
      </c>
      <c r="L242" s="22">
        <v>1</v>
      </c>
      <c r="M242" s="22"/>
    </row>
    <row r="243" spans="1:13" x14ac:dyDescent="0.3">
      <c r="A243" s="7" t="s">
        <v>559</v>
      </c>
      <c r="B243" s="7" t="s">
        <v>246</v>
      </c>
      <c r="C243" s="49">
        <f>COUNTA(A244:A247)</f>
        <v>4</v>
      </c>
      <c r="D243" s="123">
        <f>COUNTA(D244:D247)/C243</f>
        <v>1</v>
      </c>
      <c r="E243" s="50">
        <f>IF(D243*F243*$K$2&gt;F243,F243,D243*F243*$K$2)</f>
        <v>2</v>
      </c>
      <c r="F243" s="49">
        <f>$F$237*G243</f>
        <v>2</v>
      </c>
      <c r="G243" s="49">
        <v>0.5</v>
      </c>
      <c r="H243" s="95"/>
      <c r="I243" s="49"/>
      <c r="J243" s="10"/>
      <c r="L243" s="22" t="s">
        <v>707</v>
      </c>
      <c r="M243" s="22" t="s">
        <v>707</v>
      </c>
    </row>
    <row r="244" spans="1:13" ht="86.4" x14ac:dyDescent="0.3">
      <c r="A244" s="1" t="s">
        <v>560</v>
      </c>
      <c r="B244" s="112" t="s">
        <v>247</v>
      </c>
      <c r="C244" s="52"/>
      <c r="D244" s="118" t="s">
        <v>622</v>
      </c>
      <c r="E244" s="52"/>
      <c r="F244" s="52"/>
      <c r="G244" s="52"/>
      <c r="H244" s="88" t="s">
        <v>691</v>
      </c>
      <c r="I244" s="52"/>
      <c r="J244" s="10" t="s">
        <v>124</v>
      </c>
      <c r="L244" s="4"/>
      <c r="M244" s="4"/>
    </row>
    <row r="245" spans="1:13" ht="28.8" x14ac:dyDescent="0.3">
      <c r="A245" s="1" t="s">
        <v>561</v>
      </c>
      <c r="B245" s="112" t="s">
        <v>248</v>
      </c>
      <c r="C245" s="52"/>
      <c r="D245" s="118" t="s">
        <v>622</v>
      </c>
      <c r="E245" s="52"/>
      <c r="F245" s="52"/>
      <c r="G245" s="52"/>
      <c r="H245" s="88" t="s">
        <v>249</v>
      </c>
      <c r="I245" s="52"/>
      <c r="J245" s="12" t="s">
        <v>124</v>
      </c>
      <c r="L245" s="4"/>
      <c r="M245" s="4"/>
    </row>
    <row r="246" spans="1:13" ht="23.4" x14ac:dyDescent="0.3">
      <c r="A246" s="1" t="s">
        <v>562</v>
      </c>
      <c r="B246" s="1" t="s">
        <v>357</v>
      </c>
      <c r="C246" s="52"/>
      <c r="D246" s="118" t="s">
        <v>622</v>
      </c>
      <c r="E246" s="52"/>
      <c r="F246" s="52"/>
      <c r="G246" s="52"/>
      <c r="H246" s="88"/>
      <c r="I246" s="52"/>
      <c r="J246" s="12" t="s">
        <v>154</v>
      </c>
      <c r="L246" s="4"/>
      <c r="M246" s="4"/>
    </row>
    <row r="247" spans="1:13" ht="28.8" x14ac:dyDescent="0.3">
      <c r="A247" s="1" t="s">
        <v>563</v>
      </c>
      <c r="B247" s="1" t="s">
        <v>358</v>
      </c>
      <c r="C247" s="52"/>
      <c r="D247" s="118" t="s">
        <v>622</v>
      </c>
      <c r="E247" s="52"/>
      <c r="F247" s="52"/>
      <c r="G247" s="52"/>
      <c r="H247" s="88"/>
      <c r="I247" s="52"/>
      <c r="J247" s="12" t="s">
        <v>154</v>
      </c>
      <c r="L247" s="4"/>
      <c r="M247" s="4"/>
    </row>
    <row r="248" spans="1:13" x14ac:dyDescent="0.3">
      <c r="A248" s="8" t="s">
        <v>564</v>
      </c>
      <c r="B248" s="8" t="s">
        <v>250</v>
      </c>
      <c r="C248" s="53"/>
      <c r="D248" s="119"/>
      <c r="E248" s="54">
        <f>E249</f>
        <v>4</v>
      </c>
      <c r="F248" s="53">
        <f>$F$216*G248</f>
        <v>4</v>
      </c>
      <c r="G248" s="53">
        <v>0.25</v>
      </c>
      <c r="H248" s="94"/>
      <c r="I248" s="53"/>
      <c r="J248" s="10"/>
      <c r="L248" s="4" t="s">
        <v>707</v>
      </c>
      <c r="M248" s="4" t="s">
        <v>707</v>
      </c>
    </row>
    <row r="249" spans="1:13" x14ac:dyDescent="0.3">
      <c r="A249" s="7" t="s">
        <v>565</v>
      </c>
      <c r="B249" s="7" t="s">
        <v>251</v>
      </c>
      <c r="C249" s="49">
        <f>COUNTA(A250:A255)</f>
        <v>6</v>
      </c>
      <c r="D249" s="123">
        <f>COUNTA(D250:D255)/C249</f>
        <v>1</v>
      </c>
      <c r="E249" s="50">
        <f>IF(D249*F249*$K$2&gt;F249,F249,D249*F249*$K$2)</f>
        <v>4</v>
      </c>
      <c r="F249" s="49">
        <f>F248*G249</f>
        <v>4</v>
      </c>
      <c r="G249" s="49">
        <v>1</v>
      </c>
      <c r="H249" s="95"/>
      <c r="I249" s="49"/>
      <c r="J249" s="10"/>
      <c r="L249" s="4" t="s">
        <v>707</v>
      </c>
      <c r="M249" s="4" t="s">
        <v>707</v>
      </c>
    </row>
    <row r="250" spans="1:13" ht="72" x14ac:dyDescent="0.3">
      <c r="A250" s="1" t="s">
        <v>566</v>
      </c>
      <c r="B250" s="1" t="s">
        <v>252</v>
      </c>
      <c r="C250" s="52"/>
      <c r="D250" s="118" t="s">
        <v>622</v>
      </c>
      <c r="E250" s="52"/>
      <c r="F250" s="52"/>
      <c r="G250" s="52"/>
      <c r="H250" s="88" t="s">
        <v>674</v>
      </c>
      <c r="I250" s="52"/>
      <c r="J250" s="11" t="s">
        <v>154</v>
      </c>
      <c r="L250" s="4"/>
      <c r="M250" s="4">
        <v>1</v>
      </c>
    </row>
    <row r="251" spans="1:13" ht="158.4" x14ac:dyDescent="0.3">
      <c r="A251" s="1" t="s">
        <v>567</v>
      </c>
      <c r="B251" s="2" t="s">
        <v>253</v>
      </c>
      <c r="C251" s="51"/>
      <c r="D251" s="118" t="s">
        <v>622</v>
      </c>
      <c r="E251" s="51"/>
      <c r="F251" s="51"/>
      <c r="G251" s="51"/>
      <c r="H251" s="90" t="s">
        <v>688</v>
      </c>
      <c r="I251" s="51"/>
      <c r="J251" s="24" t="s">
        <v>154</v>
      </c>
      <c r="L251" s="4"/>
      <c r="M251" s="4">
        <v>1</v>
      </c>
    </row>
    <row r="252" spans="1:13" ht="28.8" x14ac:dyDescent="0.3">
      <c r="A252" s="1" t="s">
        <v>568</v>
      </c>
      <c r="B252" s="112" t="s">
        <v>254</v>
      </c>
      <c r="C252" s="52"/>
      <c r="D252" s="118" t="s">
        <v>622</v>
      </c>
      <c r="E252" s="52"/>
      <c r="F252" s="52"/>
      <c r="G252" s="52"/>
      <c r="H252" s="88" t="s">
        <v>255</v>
      </c>
      <c r="I252" s="52"/>
      <c r="J252" s="10" t="s">
        <v>124</v>
      </c>
      <c r="L252" s="4"/>
      <c r="M252" s="4">
        <v>1</v>
      </c>
    </row>
    <row r="253" spans="1:13" ht="71.400000000000006" customHeight="1" x14ac:dyDescent="0.3">
      <c r="A253" s="1" t="s">
        <v>569</v>
      </c>
      <c r="B253" s="1" t="s">
        <v>256</v>
      </c>
      <c r="C253" s="52"/>
      <c r="D253" s="118" t="s">
        <v>622</v>
      </c>
      <c r="E253" s="52"/>
      <c r="F253" s="52"/>
      <c r="G253" s="52"/>
      <c r="H253" s="88" t="s">
        <v>675</v>
      </c>
      <c r="I253" s="52"/>
      <c r="J253" s="24" t="s">
        <v>154</v>
      </c>
      <c r="L253" s="4">
        <v>1</v>
      </c>
      <c r="M253" s="4"/>
    </row>
    <row r="254" spans="1:13" ht="28.8" x14ac:dyDescent="0.3">
      <c r="A254" s="1" t="s">
        <v>570</v>
      </c>
      <c r="B254" s="106" t="s">
        <v>257</v>
      </c>
      <c r="C254" s="52"/>
      <c r="D254" s="118" t="s">
        <v>622</v>
      </c>
      <c r="E254" s="52"/>
      <c r="F254" s="52"/>
      <c r="G254" s="52"/>
      <c r="H254" s="88"/>
      <c r="I254" s="52"/>
      <c r="J254" s="10" t="s">
        <v>153</v>
      </c>
      <c r="L254" s="4">
        <v>1</v>
      </c>
      <c r="M254" s="4"/>
    </row>
    <row r="255" spans="1:13" ht="86.4" x14ac:dyDescent="0.3">
      <c r="A255" s="1" t="s">
        <v>571</v>
      </c>
      <c r="B255" s="112" t="s">
        <v>258</v>
      </c>
      <c r="C255" s="52"/>
      <c r="D255" s="118" t="s">
        <v>622</v>
      </c>
      <c r="E255" s="52"/>
      <c r="F255" s="52"/>
      <c r="G255" s="52"/>
      <c r="H255" s="88" t="s">
        <v>676</v>
      </c>
      <c r="I255" s="52"/>
      <c r="J255" s="12" t="s">
        <v>124</v>
      </c>
      <c r="L255" s="4"/>
      <c r="M255" s="4">
        <v>1</v>
      </c>
    </row>
    <row r="256" spans="1:13" x14ac:dyDescent="0.3">
      <c r="A256" s="8" t="s">
        <v>572</v>
      </c>
      <c r="B256" s="8" t="s">
        <v>259</v>
      </c>
      <c r="C256" s="53"/>
      <c r="D256" s="119"/>
      <c r="E256" s="54">
        <f>E257</f>
        <v>1.6</v>
      </c>
      <c r="F256" s="53">
        <f>$F$216*G256</f>
        <v>1.6</v>
      </c>
      <c r="G256" s="53">
        <v>0.1</v>
      </c>
      <c r="H256" s="94"/>
      <c r="I256" s="53"/>
      <c r="J256" s="10"/>
      <c r="L256" s="4" t="s">
        <v>707</v>
      </c>
      <c r="M256" s="4" t="s">
        <v>707</v>
      </c>
    </row>
    <row r="257" spans="1:13" x14ac:dyDescent="0.3">
      <c r="A257" s="7" t="s">
        <v>573</v>
      </c>
      <c r="B257" s="7" t="s">
        <v>260</v>
      </c>
      <c r="C257" s="49">
        <f>COUNTA(A258:A261)</f>
        <v>4</v>
      </c>
      <c r="D257" s="123">
        <f>COUNTA(D258:D261)/C257</f>
        <v>1</v>
      </c>
      <c r="E257" s="50">
        <f>IF(D257*F257*$K$2&gt;F257,F257,D257*F257*$K$2)</f>
        <v>1.6</v>
      </c>
      <c r="F257" s="49">
        <f>F256*G257</f>
        <v>1.6</v>
      </c>
      <c r="G257" s="49">
        <v>1</v>
      </c>
      <c r="H257" s="95"/>
      <c r="I257" s="49"/>
      <c r="J257" s="10"/>
      <c r="L257" s="4" t="s">
        <v>707</v>
      </c>
      <c r="M257" s="4" t="s">
        <v>707</v>
      </c>
    </row>
    <row r="258" spans="1:13" ht="172.8" x14ac:dyDescent="0.3">
      <c r="A258" s="1" t="s">
        <v>574</v>
      </c>
      <c r="B258" s="112" t="s">
        <v>261</v>
      </c>
      <c r="C258" s="52"/>
      <c r="D258" s="118" t="s">
        <v>622</v>
      </c>
      <c r="E258" s="52"/>
      <c r="F258" s="52"/>
      <c r="G258" s="52"/>
      <c r="H258" s="88" t="s">
        <v>693</v>
      </c>
      <c r="I258" s="52"/>
      <c r="J258" s="24" t="s">
        <v>124</v>
      </c>
      <c r="L258" s="4"/>
      <c r="M258" s="4"/>
    </row>
    <row r="259" spans="1:13" ht="43.2" x14ac:dyDescent="0.3">
      <c r="A259" s="1" t="s">
        <v>575</v>
      </c>
      <c r="B259" s="106" t="s">
        <v>262</v>
      </c>
      <c r="C259" s="52"/>
      <c r="D259" s="118" t="s">
        <v>622</v>
      </c>
      <c r="E259" s="52"/>
      <c r="F259" s="52"/>
      <c r="G259" s="52"/>
      <c r="H259" s="88"/>
      <c r="I259" s="52"/>
      <c r="J259" s="24" t="s">
        <v>153</v>
      </c>
      <c r="L259" s="4"/>
      <c r="M259" s="4"/>
    </row>
    <row r="260" spans="1:13" ht="28.8" x14ac:dyDescent="0.3">
      <c r="A260" s="1" t="s">
        <v>576</v>
      </c>
      <c r="B260" s="1" t="s">
        <v>263</v>
      </c>
      <c r="C260" s="52"/>
      <c r="D260" s="118" t="s">
        <v>622</v>
      </c>
      <c r="E260" s="52"/>
      <c r="F260" s="52"/>
      <c r="G260" s="52"/>
      <c r="H260" s="88"/>
      <c r="I260" s="52"/>
      <c r="J260" s="24" t="s">
        <v>154</v>
      </c>
      <c r="L260" s="4"/>
      <c r="M260" s="4"/>
    </row>
    <row r="261" spans="1:13" ht="28.8" x14ac:dyDescent="0.3">
      <c r="A261" s="1" t="s">
        <v>577</v>
      </c>
      <c r="B261" s="1" t="s">
        <v>264</v>
      </c>
      <c r="C261" s="52"/>
      <c r="D261" s="118" t="s">
        <v>622</v>
      </c>
      <c r="E261" s="52"/>
      <c r="F261" s="52"/>
      <c r="G261" s="52"/>
      <c r="H261" s="88"/>
      <c r="I261" s="52"/>
      <c r="J261" s="24" t="s">
        <v>154</v>
      </c>
      <c r="L261" s="4"/>
      <c r="M261" s="4"/>
    </row>
    <row r="262" spans="1:13" s="25" customFormat="1" ht="23.4" x14ac:dyDescent="0.3">
      <c r="A262" s="13"/>
      <c r="B262" s="13"/>
      <c r="C262" s="55"/>
      <c r="D262" s="120"/>
      <c r="E262" s="55"/>
      <c r="F262" s="55"/>
      <c r="G262" s="55"/>
      <c r="H262" s="91"/>
      <c r="I262" s="55"/>
      <c r="J262" s="39"/>
      <c r="L262" s="22"/>
      <c r="M262" s="22"/>
    </row>
    <row r="263" spans="1:13" x14ac:dyDescent="0.3">
      <c r="A263" s="19">
        <v>6</v>
      </c>
      <c r="B263" s="3" t="s">
        <v>708</v>
      </c>
      <c r="C263" s="45"/>
      <c r="D263" s="121"/>
      <c r="E263" s="45">
        <f>E264+E271+E287+E295+E301</f>
        <v>10</v>
      </c>
      <c r="F263" s="45">
        <v>10</v>
      </c>
      <c r="G263" s="45">
        <v>1</v>
      </c>
      <c r="H263" s="92"/>
      <c r="I263" s="45"/>
      <c r="J263" s="4"/>
      <c r="L263" s="4" t="s">
        <v>707</v>
      </c>
      <c r="M263" s="4" t="s">
        <v>707</v>
      </c>
    </row>
    <row r="264" spans="1:13" x14ac:dyDescent="0.3">
      <c r="A264" s="20" t="s">
        <v>78</v>
      </c>
      <c r="B264" s="8" t="s">
        <v>79</v>
      </c>
      <c r="C264" s="53"/>
      <c r="D264" s="119"/>
      <c r="E264" s="54">
        <f>E265</f>
        <v>2</v>
      </c>
      <c r="F264" s="53">
        <f>$F$263*G264</f>
        <v>2</v>
      </c>
      <c r="G264" s="53">
        <v>0.2</v>
      </c>
      <c r="H264" s="94"/>
      <c r="I264" s="53"/>
      <c r="J264" s="4"/>
      <c r="L264" s="4" t="s">
        <v>707</v>
      </c>
      <c r="M264" s="4" t="s">
        <v>707</v>
      </c>
    </row>
    <row r="265" spans="1:13" x14ac:dyDescent="0.3">
      <c r="A265" s="21" t="s">
        <v>421</v>
      </c>
      <c r="B265" s="7" t="s">
        <v>80</v>
      </c>
      <c r="C265" s="49">
        <f>COUNTA(A266:A270)</f>
        <v>5</v>
      </c>
      <c r="D265" s="123">
        <f>COUNTA(D266:D270)/C265</f>
        <v>1</v>
      </c>
      <c r="E265" s="50">
        <f>IF(D265*F265*$K$2&gt;F265,F265,D265*F265*$K$2)</f>
        <v>2</v>
      </c>
      <c r="F265" s="49">
        <f>F264*G265</f>
        <v>2</v>
      </c>
      <c r="G265" s="49">
        <v>1</v>
      </c>
      <c r="H265" s="95"/>
      <c r="I265" s="49"/>
      <c r="J265" s="4"/>
      <c r="L265" s="4" t="s">
        <v>707</v>
      </c>
      <c r="M265" s="4" t="s">
        <v>707</v>
      </c>
    </row>
    <row r="266" spans="1:13" ht="23.4" x14ac:dyDescent="0.3">
      <c r="A266" s="22" t="s">
        <v>422</v>
      </c>
      <c r="B266" s="1" t="s">
        <v>81</v>
      </c>
      <c r="C266" s="52"/>
      <c r="D266" s="118" t="s">
        <v>622</v>
      </c>
      <c r="E266" s="52"/>
      <c r="F266" s="52"/>
      <c r="G266" s="52"/>
      <c r="H266" s="88"/>
      <c r="I266" s="52"/>
      <c r="J266" s="4" t="s">
        <v>154</v>
      </c>
      <c r="L266" s="4"/>
      <c r="M266" s="4"/>
    </row>
    <row r="267" spans="1:13" ht="28.8" x14ac:dyDescent="0.3">
      <c r="A267" s="22" t="s">
        <v>423</v>
      </c>
      <c r="B267" s="26" t="s">
        <v>144</v>
      </c>
      <c r="C267" s="63"/>
      <c r="D267" s="118" t="s">
        <v>622</v>
      </c>
      <c r="E267" s="63"/>
      <c r="F267" s="63"/>
      <c r="G267" s="63"/>
      <c r="H267" s="105"/>
      <c r="I267" s="63"/>
      <c r="J267" s="6" t="s">
        <v>124</v>
      </c>
      <c r="L267" s="4"/>
      <c r="M267" s="4"/>
    </row>
    <row r="268" spans="1:13" ht="28.8" x14ac:dyDescent="0.3">
      <c r="A268" s="22" t="s">
        <v>424</v>
      </c>
      <c r="B268" s="26" t="s">
        <v>144</v>
      </c>
      <c r="C268" s="63"/>
      <c r="D268" s="118" t="s">
        <v>622</v>
      </c>
      <c r="E268" s="63"/>
      <c r="F268" s="63"/>
      <c r="G268" s="63"/>
      <c r="H268" s="105"/>
      <c r="I268" s="63"/>
      <c r="J268" s="6" t="s">
        <v>124</v>
      </c>
      <c r="L268" s="4"/>
      <c r="M268" s="4"/>
    </row>
    <row r="269" spans="1:13" ht="23.4" x14ac:dyDescent="0.3">
      <c r="A269" s="22" t="s">
        <v>578</v>
      </c>
      <c r="B269" s="1" t="s">
        <v>82</v>
      </c>
      <c r="C269" s="52"/>
      <c r="D269" s="118" t="s">
        <v>622</v>
      </c>
      <c r="E269" s="52"/>
      <c r="F269" s="52"/>
      <c r="G269" s="52"/>
      <c r="H269" s="88"/>
      <c r="I269" s="52"/>
      <c r="J269" s="4" t="s">
        <v>154</v>
      </c>
      <c r="L269" s="4"/>
      <c r="M269" s="4"/>
    </row>
    <row r="270" spans="1:13" ht="23.4" x14ac:dyDescent="0.3">
      <c r="A270" s="22" t="s">
        <v>579</v>
      </c>
      <c r="B270" s="1" t="s">
        <v>83</v>
      </c>
      <c r="C270" s="52"/>
      <c r="D270" s="118" t="s">
        <v>622</v>
      </c>
      <c r="E270" s="52"/>
      <c r="F270" s="52"/>
      <c r="G270" s="52"/>
      <c r="H270" s="88"/>
      <c r="I270" s="52"/>
      <c r="J270" s="4" t="s">
        <v>154</v>
      </c>
      <c r="L270" s="4"/>
      <c r="M270" s="4"/>
    </row>
    <row r="271" spans="1:13" x14ac:dyDescent="0.3">
      <c r="A271" s="20" t="s">
        <v>84</v>
      </c>
      <c r="B271" s="8" t="s">
        <v>85</v>
      </c>
      <c r="C271" s="53"/>
      <c r="D271" s="119"/>
      <c r="E271" s="54">
        <f>E272+E279</f>
        <v>3</v>
      </c>
      <c r="F271" s="53">
        <f>$F$263*G271</f>
        <v>3</v>
      </c>
      <c r="G271" s="53">
        <v>0.3</v>
      </c>
      <c r="H271" s="94"/>
      <c r="I271" s="53"/>
      <c r="J271" s="4"/>
      <c r="L271" s="4" t="s">
        <v>707</v>
      </c>
      <c r="M271" s="4" t="s">
        <v>707</v>
      </c>
    </row>
    <row r="272" spans="1:13" x14ac:dyDescent="0.3">
      <c r="A272" s="21" t="s">
        <v>425</v>
      </c>
      <c r="B272" s="7" t="s">
        <v>86</v>
      </c>
      <c r="C272" s="49">
        <f>COUNTA(A273:A278)</f>
        <v>6</v>
      </c>
      <c r="D272" s="123">
        <f>COUNTA(D273:D278)/C272</f>
        <v>1</v>
      </c>
      <c r="E272" s="50">
        <f>IF(D272*F272*$K$2&gt;F272,F272,D272*F272*$K$2)</f>
        <v>1.5</v>
      </c>
      <c r="F272" s="49">
        <f>$F$271*G272</f>
        <v>1.5</v>
      </c>
      <c r="G272" s="49">
        <v>0.5</v>
      </c>
      <c r="H272" s="95"/>
      <c r="I272" s="49"/>
      <c r="J272" s="4"/>
      <c r="L272" s="4" t="s">
        <v>707</v>
      </c>
      <c r="M272" s="4" t="s">
        <v>707</v>
      </c>
    </row>
    <row r="273" spans="1:13" ht="28.8" x14ac:dyDescent="0.3">
      <c r="A273" s="22" t="s">
        <v>426</v>
      </c>
      <c r="B273" s="1" t="s">
        <v>87</v>
      </c>
      <c r="C273" s="52"/>
      <c r="D273" s="118" t="s">
        <v>622</v>
      </c>
      <c r="E273" s="52"/>
      <c r="F273" s="52"/>
      <c r="G273" s="52"/>
      <c r="H273" s="88"/>
      <c r="I273" s="52"/>
      <c r="J273" s="4" t="s">
        <v>154</v>
      </c>
      <c r="L273" s="4"/>
      <c r="M273" s="4"/>
    </row>
    <row r="274" spans="1:13" ht="86.4" x14ac:dyDescent="0.3">
      <c r="A274" s="22" t="s">
        <v>427</v>
      </c>
      <c r="B274" s="1" t="s">
        <v>88</v>
      </c>
      <c r="C274" s="52"/>
      <c r="D274" s="118" t="s">
        <v>622</v>
      </c>
      <c r="E274" s="52"/>
      <c r="F274" s="52"/>
      <c r="G274" s="52"/>
      <c r="H274" s="88" t="s">
        <v>694</v>
      </c>
      <c r="I274" s="52"/>
      <c r="J274" s="4" t="s">
        <v>154</v>
      </c>
      <c r="L274" s="4"/>
      <c r="M274" s="4"/>
    </row>
    <row r="275" spans="1:13" ht="23.4" x14ac:dyDescent="0.3">
      <c r="A275" s="22" t="s">
        <v>580</v>
      </c>
      <c r="B275" s="1" t="s">
        <v>89</v>
      </c>
      <c r="C275" s="52"/>
      <c r="D275" s="118" t="s">
        <v>622</v>
      </c>
      <c r="E275" s="52"/>
      <c r="F275" s="52"/>
      <c r="G275" s="52"/>
      <c r="H275" s="88"/>
      <c r="I275" s="52"/>
      <c r="J275" s="4" t="s">
        <v>154</v>
      </c>
      <c r="L275" s="4"/>
      <c r="M275" s="4"/>
    </row>
    <row r="276" spans="1:13" ht="129.6" x14ac:dyDescent="0.3">
      <c r="A276" s="22" t="s">
        <v>428</v>
      </c>
      <c r="B276" s="1" t="s">
        <v>349</v>
      </c>
      <c r="C276" s="52"/>
      <c r="D276" s="118" t="s">
        <v>622</v>
      </c>
      <c r="E276" s="52"/>
      <c r="F276" s="52"/>
      <c r="G276" s="52"/>
      <c r="H276" s="88" t="s">
        <v>695</v>
      </c>
      <c r="I276" s="52"/>
      <c r="J276" s="4" t="s">
        <v>154</v>
      </c>
      <c r="L276" s="4"/>
      <c r="M276" s="4">
        <v>1</v>
      </c>
    </row>
    <row r="277" spans="1:13" ht="129.6" x14ac:dyDescent="0.3">
      <c r="A277" s="22" t="s">
        <v>429</v>
      </c>
      <c r="B277" s="1" t="s">
        <v>90</v>
      </c>
      <c r="C277" s="52"/>
      <c r="D277" s="118" t="s">
        <v>622</v>
      </c>
      <c r="E277" s="52"/>
      <c r="F277" s="52"/>
      <c r="G277" s="52"/>
      <c r="H277" s="88" t="s">
        <v>696</v>
      </c>
      <c r="I277" s="52"/>
      <c r="J277" s="4" t="s">
        <v>154</v>
      </c>
      <c r="L277" s="4"/>
      <c r="M277" s="4">
        <v>1</v>
      </c>
    </row>
    <row r="278" spans="1:13" ht="23.4" x14ac:dyDescent="0.3">
      <c r="A278" s="22" t="s">
        <v>581</v>
      </c>
      <c r="B278" s="1" t="s">
        <v>359</v>
      </c>
      <c r="C278" s="52"/>
      <c r="D278" s="118" t="s">
        <v>622</v>
      </c>
      <c r="E278" s="52"/>
      <c r="F278" s="52"/>
      <c r="G278" s="52"/>
      <c r="H278" s="88"/>
      <c r="I278" s="52"/>
      <c r="J278" s="4" t="s">
        <v>154</v>
      </c>
      <c r="L278" s="4"/>
      <c r="M278" s="4"/>
    </row>
    <row r="279" spans="1:13" x14ac:dyDescent="0.3">
      <c r="A279" s="21" t="s">
        <v>430</v>
      </c>
      <c r="B279" s="7" t="s">
        <v>91</v>
      </c>
      <c r="C279" s="49">
        <f>COUNTA(A280:A286)</f>
        <v>7</v>
      </c>
      <c r="D279" s="123">
        <f>COUNTA(D280:D286)/C279</f>
        <v>1</v>
      </c>
      <c r="E279" s="50">
        <f>IF(D279*F279*$K$2&gt;F279,F279,D279*F279*$K$2)</f>
        <v>1.5</v>
      </c>
      <c r="F279" s="49">
        <f>$F$271*G279</f>
        <v>1.5</v>
      </c>
      <c r="G279" s="49">
        <v>0.5</v>
      </c>
      <c r="H279" s="95"/>
      <c r="I279" s="49"/>
      <c r="J279" s="4"/>
      <c r="L279" s="4" t="s">
        <v>707</v>
      </c>
      <c r="M279" s="4" t="s">
        <v>707</v>
      </c>
    </row>
    <row r="280" spans="1:13" ht="23.4" x14ac:dyDescent="0.3">
      <c r="A280" s="22" t="s">
        <v>431</v>
      </c>
      <c r="B280" s="1" t="s">
        <v>92</v>
      </c>
      <c r="C280" s="52"/>
      <c r="D280" s="118" t="s">
        <v>622</v>
      </c>
      <c r="E280" s="52"/>
      <c r="F280" s="52"/>
      <c r="G280" s="52"/>
      <c r="H280" s="88"/>
      <c r="I280" s="52"/>
      <c r="J280" s="4" t="s">
        <v>154</v>
      </c>
      <c r="L280" s="4">
        <v>1</v>
      </c>
      <c r="M280" s="4"/>
    </row>
    <row r="281" spans="1:13" ht="28.8" x14ac:dyDescent="0.3">
      <c r="A281" s="22" t="s">
        <v>432</v>
      </c>
      <c r="B281" s="111" t="s">
        <v>145</v>
      </c>
      <c r="C281" s="51"/>
      <c r="D281" s="118" t="s">
        <v>622</v>
      </c>
      <c r="E281" s="51"/>
      <c r="F281" s="51"/>
      <c r="G281" s="51"/>
      <c r="H281" s="90"/>
      <c r="I281" s="51"/>
      <c r="J281" s="2" t="s">
        <v>124</v>
      </c>
      <c r="L281" s="4">
        <v>1</v>
      </c>
      <c r="M281" s="4"/>
    </row>
    <row r="282" spans="1:13" ht="23.4" x14ac:dyDescent="0.3">
      <c r="A282" s="22" t="s">
        <v>582</v>
      </c>
      <c r="B282" s="111" t="s">
        <v>147</v>
      </c>
      <c r="C282" s="51"/>
      <c r="D282" s="118" t="s">
        <v>622</v>
      </c>
      <c r="E282" s="51"/>
      <c r="F282" s="51"/>
      <c r="G282" s="51"/>
      <c r="H282" s="90"/>
      <c r="I282" s="51"/>
      <c r="J282" s="6" t="s">
        <v>124</v>
      </c>
      <c r="L282" s="4">
        <v>1</v>
      </c>
      <c r="M282" s="4"/>
    </row>
    <row r="283" spans="1:13" ht="23.4" x14ac:dyDescent="0.3">
      <c r="A283" s="22" t="s">
        <v>433</v>
      </c>
      <c r="B283" s="111" t="s">
        <v>146</v>
      </c>
      <c r="C283" s="51"/>
      <c r="D283" s="118" t="s">
        <v>622</v>
      </c>
      <c r="E283" s="51"/>
      <c r="F283" s="51"/>
      <c r="G283" s="51"/>
      <c r="H283" s="90"/>
      <c r="I283" s="51"/>
      <c r="J283" s="6" t="s">
        <v>124</v>
      </c>
      <c r="L283" s="4">
        <v>1</v>
      </c>
      <c r="M283" s="4"/>
    </row>
    <row r="284" spans="1:13" ht="28.8" x14ac:dyDescent="0.3">
      <c r="A284" s="22" t="s">
        <v>434</v>
      </c>
      <c r="B284" s="1" t="s">
        <v>93</v>
      </c>
      <c r="C284" s="52"/>
      <c r="D284" s="118" t="s">
        <v>622</v>
      </c>
      <c r="E284" s="52"/>
      <c r="F284" s="52"/>
      <c r="G284" s="52"/>
      <c r="H284" s="88"/>
      <c r="I284" s="52"/>
      <c r="J284" s="4" t="s">
        <v>154</v>
      </c>
      <c r="L284" s="4"/>
      <c r="M284" s="4">
        <v>1</v>
      </c>
    </row>
    <row r="285" spans="1:13" ht="28.8" x14ac:dyDescent="0.3">
      <c r="A285" s="22" t="s">
        <v>435</v>
      </c>
      <c r="B285" s="1" t="s">
        <v>94</v>
      </c>
      <c r="C285" s="52"/>
      <c r="D285" s="118" t="s">
        <v>622</v>
      </c>
      <c r="E285" s="52"/>
      <c r="F285" s="52"/>
      <c r="G285" s="52"/>
      <c r="H285" s="88"/>
      <c r="I285" s="52"/>
      <c r="J285" s="4" t="s">
        <v>154</v>
      </c>
      <c r="L285" s="4">
        <v>1</v>
      </c>
      <c r="M285" s="4"/>
    </row>
    <row r="286" spans="1:13" ht="28.8" x14ac:dyDescent="0.3">
      <c r="A286" s="22" t="s">
        <v>436</v>
      </c>
      <c r="B286" s="111" t="s">
        <v>148</v>
      </c>
      <c r="C286" s="51"/>
      <c r="D286" s="118" t="s">
        <v>622</v>
      </c>
      <c r="E286" s="51"/>
      <c r="F286" s="51"/>
      <c r="G286" s="51"/>
      <c r="H286" s="90"/>
      <c r="I286" s="51"/>
      <c r="J286" s="1" t="s">
        <v>124</v>
      </c>
      <c r="L286" s="4"/>
      <c r="M286" s="4">
        <v>1</v>
      </c>
    </row>
    <row r="287" spans="1:13" x14ac:dyDescent="0.3">
      <c r="A287" s="20" t="s">
        <v>95</v>
      </c>
      <c r="B287" s="8" t="s">
        <v>96</v>
      </c>
      <c r="C287" s="53"/>
      <c r="D287" s="119"/>
      <c r="E287" s="54">
        <f>E288+E290</f>
        <v>3</v>
      </c>
      <c r="F287" s="53">
        <f>$F$263*G287</f>
        <v>3</v>
      </c>
      <c r="G287" s="53">
        <v>0.3</v>
      </c>
      <c r="H287" s="94"/>
      <c r="I287" s="53"/>
      <c r="J287" s="4"/>
      <c r="L287" s="4" t="s">
        <v>707</v>
      </c>
      <c r="M287" s="4" t="s">
        <v>707</v>
      </c>
    </row>
    <row r="288" spans="1:13" x14ac:dyDescent="0.3">
      <c r="A288" s="21" t="s">
        <v>437</v>
      </c>
      <c r="B288" s="7" t="s">
        <v>97</v>
      </c>
      <c r="C288" s="49">
        <f>COUNTA(A289:A289)</f>
        <v>1</v>
      </c>
      <c r="D288" s="123">
        <f>COUNTA(D289:D289)/C288</f>
        <v>1</v>
      </c>
      <c r="E288" s="50">
        <f>IF(D288*F288*$K$2&gt;F288,F288,D288*F288*$K$2)</f>
        <v>1.5</v>
      </c>
      <c r="F288" s="49">
        <f>F287*G288</f>
        <v>1.5</v>
      </c>
      <c r="G288" s="49">
        <v>0.5</v>
      </c>
      <c r="H288" s="95"/>
      <c r="I288" s="49"/>
      <c r="J288" s="4"/>
      <c r="L288" s="4" t="s">
        <v>707</v>
      </c>
      <c r="M288" s="4" t="s">
        <v>707</v>
      </c>
    </row>
    <row r="289" spans="1:13" ht="28.8" x14ac:dyDescent="0.3">
      <c r="A289" s="22" t="s">
        <v>438</v>
      </c>
      <c r="B289" s="1" t="s">
        <v>98</v>
      </c>
      <c r="C289" s="52"/>
      <c r="D289" s="118" t="s">
        <v>622</v>
      </c>
      <c r="E289" s="52"/>
      <c r="F289" s="52"/>
      <c r="G289" s="52"/>
      <c r="H289" s="88"/>
      <c r="I289" s="52"/>
      <c r="J289" s="4" t="s">
        <v>154</v>
      </c>
      <c r="L289" s="4"/>
      <c r="M289" s="4"/>
    </row>
    <row r="290" spans="1:13" x14ac:dyDescent="0.3">
      <c r="A290" s="21" t="s">
        <v>439</v>
      </c>
      <c r="B290" s="7" t="s">
        <v>99</v>
      </c>
      <c r="C290" s="49">
        <f>COUNTA(A291:A294)</f>
        <v>4</v>
      </c>
      <c r="D290" s="123">
        <f>COUNTA(D291:D294)/C290</f>
        <v>1</v>
      </c>
      <c r="E290" s="50">
        <f>IF(D290*F290*$K$2&gt;F290,F290,D290*F290*$K$2)</f>
        <v>1.5</v>
      </c>
      <c r="F290" s="49">
        <f>F287*G290</f>
        <v>1.5</v>
      </c>
      <c r="G290" s="49">
        <v>0.5</v>
      </c>
      <c r="H290" s="95"/>
      <c r="I290" s="49"/>
      <c r="J290" s="4"/>
      <c r="L290" s="4" t="s">
        <v>707</v>
      </c>
      <c r="M290" s="4" t="s">
        <v>707</v>
      </c>
    </row>
    <row r="291" spans="1:13" ht="23.4" x14ac:dyDescent="0.3">
      <c r="A291" s="22" t="s">
        <v>440</v>
      </c>
      <c r="B291" s="1" t="s">
        <v>100</v>
      </c>
      <c r="C291" s="52"/>
      <c r="D291" s="118" t="s">
        <v>622</v>
      </c>
      <c r="E291" s="52"/>
      <c r="F291" s="52"/>
      <c r="G291" s="52"/>
      <c r="H291" s="88"/>
      <c r="I291" s="52"/>
      <c r="J291" s="4" t="s">
        <v>154</v>
      </c>
      <c r="L291" s="4"/>
      <c r="M291" s="4">
        <v>1</v>
      </c>
    </row>
    <row r="292" spans="1:13" ht="28.8" x14ac:dyDescent="0.3">
      <c r="A292" s="22" t="s">
        <v>583</v>
      </c>
      <c r="B292" s="1" t="s">
        <v>101</v>
      </c>
      <c r="C292" s="52"/>
      <c r="D292" s="118" t="s">
        <v>622</v>
      </c>
      <c r="E292" s="52"/>
      <c r="F292" s="52"/>
      <c r="G292" s="52"/>
      <c r="H292" s="88"/>
      <c r="I292" s="52"/>
      <c r="J292" s="4" t="s">
        <v>154</v>
      </c>
      <c r="L292" s="4"/>
      <c r="M292" s="4">
        <v>1</v>
      </c>
    </row>
    <row r="293" spans="1:13" ht="23.4" x14ac:dyDescent="0.3">
      <c r="A293" s="22" t="s">
        <v>441</v>
      </c>
      <c r="B293" s="1" t="s">
        <v>102</v>
      </c>
      <c r="C293" s="52"/>
      <c r="D293" s="118" t="s">
        <v>622</v>
      </c>
      <c r="E293" s="52"/>
      <c r="F293" s="52"/>
      <c r="G293" s="52"/>
      <c r="H293" s="88"/>
      <c r="I293" s="52"/>
      <c r="J293" s="4" t="s">
        <v>154</v>
      </c>
      <c r="L293" s="4"/>
      <c r="M293" s="4"/>
    </row>
    <row r="294" spans="1:13" ht="23.4" x14ac:dyDescent="0.3">
      <c r="A294" s="22" t="s">
        <v>584</v>
      </c>
      <c r="B294" s="1" t="s">
        <v>104</v>
      </c>
      <c r="C294" s="52"/>
      <c r="D294" s="118" t="s">
        <v>622</v>
      </c>
      <c r="E294" s="52"/>
      <c r="F294" s="52"/>
      <c r="G294" s="52"/>
      <c r="H294" s="88"/>
      <c r="I294" s="52"/>
      <c r="J294" s="4" t="s">
        <v>154</v>
      </c>
      <c r="L294" s="4"/>
      <c r="M294" s="4">
        <v>1</v>
      </c>
    </row>
    <row r="295" spans="1:13" x14ac:dyDescent="0.3">
      <c r="A295" s="20" t="s">
        <v>105</v>
      </c>
      <c r="B295" s="8" t="s">
        <v>106</v>
      </c>
      <c r="C295" s="53"/>
      <c r="D295" s="119"/>
      <c r="E295" s="54">
        <f>E296</f>
        <v>1</v>
      </c>
      <c r="F295" s="53">
        <f>$F$263*G295</f>
        <v>1</v>
      </c>
      <c r="G295" s="53">
        <v>0.1</v>
      </c>
      <c r="H295" s="94"/>
      <c r="I295" s="53"/>
      <c r="J295" s="4"/>
      <c r="L295" s="4" t="s">
        <v>707</v>
      </c>
      <c r="M295" s="4" t="s">
        <v>707</v>
      </c>
    </row>
    <row r="296" spans="1:13" x14ac:dyDescent="0.3">
      <c r="A296" s="21" t="s">
        <v>442</v>
      </c>
      <c r="B296" s="7" t="s">
        <v>107</v>
      </c>
      <c r="C296" s="49">
        <f>COUNTA(A297:A300)</f>
        <v>4</v>
      </c>
      <c r="D296" s="123">
        <f>COUNTA(D297:D300)/C296</f>
        <v>1</v>
      </c>
      <c r="E296" s="50">
        <f>IF(D296*F296*$K$2&gt;F296,F296,D296*F296*$K$2)</f>
        <v>1</v>
      </c>
      <c r="F296" s="49">
        <f>F295*G296</f>
        <v>1</v>
      </c>
      <c r="G296" s="49">
        <v>1</v>
      </c>
      <c r="H296" s="95"/>
      <c r="I296" s="49"/>
      <c r="J296" s="4"/>
      <c r="L296" s="4" t="s">
        <v>707</v>
      </c>
      <c r="M296" s="4" t="s">
        <v>707</v>
      </c>
    </row>
    <row r="297" spans="1:13" ht="273.60000000000002" x14ac:dyDescent="0.3">
      <c r="A297" s="22" t="s">
        <v>443</v>
      </c>
      <c r="B297" s="1" t="s">
        <v>360</v>
      </c>
      <c r="C297" s="52"/>
      <c r="D297" s="118" t="s">
        <v>622</v>
      </c>
      <c r="E297" s="52"/>
      <c r="F297" s="52"/>
      <c r="G297" s="52"/>
      <c r="H297" s="88" t="s">
        <v>697</v>
      </c>
      <c r="I297" s="52"/>
      <c r="J297" s="4" t="s">
        <v>154</v>
      </c>
      <c r="L297" s="4"/>
      <c r="M297" s="4"/>
    </row>
    <row r="298" spans="1:13" ht="28.8" x14ac:dyDescent="0.3">
      <c r="A298" s="22" t="s">
        <v>585</v>
      </c>
      <c r="B298" s="111" t="s">
        <v>149</v>
      </c>
      <c r="C298" s="51"/>
      <c r="D298" s="118" t="s">
        <v>622</v>
      </c>
      <c r="E298" s="51"/>
      <c r="F298" s="51"/>
      <c r="G298" s="51"/>
      <c r="H298" s="90"/>
      <c r="I298" s="51"/>
      <c r="J298" s="6" t="s">
        <v>124</v>
      </c>
      <c r="L298" s="4"/>
      <c r="M298" s="4"/>
    </row>
    <row r="299" spans="1:13" ht="23.4" x14ac:dyDescent="0.3">
      <c r="A299" s="22" t="s">
        <v>444</v>
      </c>
      <c r="B299" s="1" t="s">
        <v>103</v>
      </c>
      <c r="C299" s="52"/>
      <c r="D299" s="118" t="s">
        <v>622</v>
      </c>
      <c r="E299" s="52"/>
      <c r="F299" s="52"/>
      <c r="G299" s="52"/>
      <c r="H299" s="88"/>
      <c r="I299" s="52"/>
      <c r="J299" s="4" t="s">
        <v>154</v>
      </c>
      <c r="L299" s="4"/>
      <c r="M299" s="4"/>
    </row>
    <row r="300" spans="1:13" ht="23.4" x14ac:dyDescent="0.3">
      <c r="A300" s="22" t="s">
        <v>445</v>
      </c>
      <c r="B300" s="1" t="s">
        <v>108</v>
      </c>
      <c r="C300" s="52"/>
      <c r="D300" s="118" t="s">
        <v>622</v>
      </c>
      <c r="E300" s="52"/>
      <c r="F300" s="52"/>
      <c r="G300" s="52"/>
      <c r="H300" s="88"/>
      <c r="I300" s="52"/>
      <c r="J300" s="4" t="s">
        <v>154</v>
      </c>
      <c r="L300" s="4"/>
      <c r="M300" s="4"/>
    </row>
    <row r="301" spans="1:13" x14ac:dyDescent="0.3">
      <c r="A301" s="20" t="s">
        <v>109</v>
      </c>
      <c r="B301" s="8" t="s">
        <v>110</v>
      </c>
      <c r="C301" s="53"/>
      <c r="D301" s="119"/>
      <c r="E301" s="54">
        <f>E302+E309</f>
        <v>1</v>
      </c>
      <c r="F301" s="53">
        <f>$F$263*G301</f>
        <v>1</v>
      </c>
      <c r="G301" s="53">
        <v>0.1</v>
      </c>
      <c r="H301" s="94"/>
      <c r="I301" s="53"/>
      <c r="J301" s="4"/>
      <c r="L301" s="4" t="s">
        <v>707</v>
      </c>
      <c r="M301" s="4" t="s">
        <v>707</v>
      </c>
    </row>
    <row r="302" spans="1:13" x14ac:dyDescent="0.3">
      <c r="A302" s="21" t="s">
        <v>446</v>
      </c>
      <c r="B302" s="7" t="s">
        <v>111</v>
      </c>
      <c r="C302" s="49">
        <f>COUNTA(A303:A308)</f>
        <v>6</v>
      </c>
      <c r="D302" s="123">
        <f>COUNTA(D303:D308)/C302</f>
        <v>1</v>
      </c>
      <c r="E302" s="50">
        <f>IF(D302*F302*$K$2&gt;F302,F302,D302*F302*$K$2)</f>
        <v>0.5</v>
      </c>
      <c r="F302" s="49">
        <f>$F$301*G302</f>
        <v>0.5</v>
      </c>
      <c r="G302" s="49">
        <v>0.5</v>
      </c>
      <c r="H302" s="95"/>
      <c r="I302" s="49"/>
      <c r="J302" s="4"/>
      <c r="L302" s="4" t="s">
        <v>707</v>
      </c>
      <c r="M302" s="4" t="s">
        <v>707</v>
      </c>
    </row>
    <row r="303" spans="1:13" ht="23.4" x14ac:dyDescent="0.3">
      <c r="A303" s="22" t="s">
        <v>586</v>
      </c>
      <c r="B303" s="1" t="s">
        <v>112</v>
      </c>
      <c r="C303" s="52"/>
      <c r="D303" s="118" t="s">
        <v>622</v>
      </c>
      <c r="E303" s="52"/>
      <c r="F303" s="52"/>
      <c r="G303" s="52"/>
      <c r="H303" s="88"/>
      <c r="I303" s="52"/>
      <c r="J303" s="4" t="s">
        <v>154</v>
      </c>
      <c r="L303" s="4">
        <v>1</v>
      </c>
      <c r="M303" s="4"/>
    </row>
    <row r="304" spans="1:13" ht="28.8" x14ac:dyDescent="0.3">
      <c r="A304" s="22" t="s">
        <v>587</v>
      </c>
      <c r="B304" s="1" t="s">
        <v>113</v>
      </c>
      <c r="C304" s="52"/>
      <c r="D304" s="118" t="s">
        <v>622</v>
      </c>
      <c r="E304" s="52"/>
      <c r="F304" s="52"/>
      <c r="G304" s="52"/>
      <c r="H304" s="88"/>
      <c r="I304" s="52"/>
      <c r="J304" s="4" t="s">
        <v>154</v>
      </c>
      <c r="L304" s="4">
        <v>1</v>
      </c>
      <c r="M304" s="4"/>
    </row>
    <row r="305" spans="1:13" ht="33" customHeight="1" x14ac:dyDescent="0.3">
      <c r="A305" s="22" t="s">
        <v>447</v>
      </c>
      <c r="B305" s="1" t="s">
        <v>114</v>
      </c>
      <c r="C305" s="52"/>
      <c r="D305" s="118" t="s">
        <v>622</v>
      </c>
      <c r="E305" s="52"/>
      <c r="F305" s="52"/>
      <c r="G305" s="52"/>
      <c r="H305" s="88"/>
      <c r="I305" s="52"/>
      <c r="J305" s="4" t="s">
        <v>154</v>
      </c>
      <c r="L305" s="4">
        <v>1</v>
      </c>
      <c r="M305" s="4"/>
    </row>
    <row r="306" spans="1:13" ht="23.4" x14ac:dyDescent="0.3">
      <c r="A306" s="22" t="s">
        <v>448</v>
      </c>
      <c r="B306" s="1" t="s">
        <v>115</v>
      </c>
      <c r="C306" s="52"/>
      <c r="D306" s="118" t="s">
        <v>622</v>
      </c>
      <c r="E306" s="52"/>
      <c r="F306" s="52"/>
      <c r="G306" s="52"/>
      <c r="H306" s="88"/>
      <c r="I306" s="52"/>
      <c r="J306" s="4" t="s">
        <v>154</v>
      </c>
      <c r="L306" s="4">
        <v>1</v>
      </c>
      <c r="M306" s="4"/>
    </row>
    <row r="307" spans="1:13" ht="23.4" x14ac:dyDescent="0.3">
      <c r="A307" s="22" t="s">
        <v>449</v>
      </c>
      <c r="B307" s="108" t="s">
        <v>150</v>
      </c>
      <c r="C307" s="51"/>
      <c r="D307" s="118" t="s">
        <v>622</v>
      </c>
      <c r="E307" s="51"/>
      <c r="F307" s="51"/>
      <c r="G307" s="51"/>
      <c r="H307" s="90"/>
      <c r="I307" s="51"/>
      <c r="J307" s="6" t="s">
        <v>153</v>
      </c>
      <c r="L307" s="4">
        <v>1</v>
      </c>
      <c r="M307" s="4"/>
    </row>
    <row r="308" spans="1:13" ht="28.8" x14ac:dyDescent="0.3">
      <c r="A308" s="22" t="s">
        <v>588</v>
      </c>
      <c r="B308" s="108" t="s">
        <v>152</v>
      </c>
      <c r="C308" s="51"/>
      <c r="D308" s="118" t="s">
        <v>622</v>
      </c>
      <c r="E308" s="51"/>
      <c r="F308" s="51"/>
      <c r="G308" s="51"/>
      <c r="H308" s="90"/>
      <c r="I308" s="51"/>
      <c r="J308" s="6" t="s">
        <v>153</v>
      </c>
      <c r="L308" s="4">
        <v>1</v>
      </c>
      <c r="M308" s="4"/>
    </row>
    <row r="309" spans="1:13" x14ac:dyDescent="0.3">
      <c r="A309" s="21" t="s">
        <v>450</v>
      </c>
      <c r="B309" s="7" t="s">
        <v>116</v>
      </c>
      <c r="C309" s="49">
        <f>COUNTA(A310:A311)</f>
        <v>2</v>
      </c>
      <c r="D309" s="123">
        <f>COUNTA(D310:D311)/C309</f>
        <v>1</v>
      </c>
      <c r="E309" s="50">
        <f>IF(D309*F309*$K$2&gt;F309,F309,D309*F309*$K$2)</f>
        <v>0.5</v>
      </c>
      <c r="F309" s="49">
        <f>$F$301*G309</f>
        <v>0.5</v>
      </c>
      <c r="G309" s="49">
        <v>0.5</v>
      </c>
      <c r="H309" s="95"/>
      <c r="I309" s="49"/>
      <c r="J309" s="4"/>
      <c r="L309" s="4" t="s">
        <v>707</v>
      </c>
      <c r="M309" s="4" t="s">
        <v>707</v>
      </c>
    </row>
    <row r="310" spans="1:13" ht="23.4" x14ac:dyDescent="0.3">
      <c r="A310" s="22" t="s">
        <v>451</v>
      </c>
      <c r="B310" s="111" t="s">
        <v>151</v>
      </c>
      <c r="C310" s="51"/>
      <c r="D310" s="118" t="s">
        <v>622</v>
      </c>
      <c r="E310" s="51"/>
      <c r="F310" s="51"/>
      <c r="G310" s="51"/>
      <c r="H310" s="90"/>
      <c r="I310" s="51"/>
      <c r="J310" s="6" t="s">
        <v>124</v>
      </c>
      <c r="L310" s="4">
        <v>1</v>
      </c>
      <c r="M310" s="4"/>
    </row>
    <row r="311" spans="1:13" ht="28.8" x14ac:dyDescent="0.3">
      <c r="A311" s="22" t="s">
        <v>452</v>
      </c>
      <c r="B311" s="1" t="s">
        <v>117</v>
      </c>
      <c r="C311" s="52"/>
      <c r="D311" s="118" t="s">
        <v>622</v>
      </c>
      <c r="E311" s="52"/>
      <c r="F311" s="52"/>
      <c r="G311" s="52"/>
      <c r="H311" s="88"/>
      <c r="I311" s="52"/>
      <c r="J311" s="4" t="s">
        <v>154</v>
      </c>
      <c r="L311" s="4">
        <v>1</v>
      </c>
      <c r="M311" s="4"/>
    </row>
    <row r="312" spans="1:13" s="25" customFormat="1" ht="23.4" x14ac:dyDescent="0.3">
      <c r="A312" s="22"/>
      <c r="B312" s="13"/>
      <c r="C312" s="55"/>
      <c r="D312" s="120"/>
      <c r="E312" s="55"/>
      <c r="F312" s="55"/>
      <c r="G312" s="55"/>
      <c r="H312" s="91"/>
      <c r="I312" s="55"/>
      <c r="J312" s="22"/>
      <c r="L312" s="22"/>
      <c r="M312" s="22"/>
    </row>
    <row r="313" spans="1:13" x14ac:dyDescent="0.3">
      <c r="A313" s="19">
        <v>7</v>
      </c>
      <c r="B313" s="3" t="s">
        <v>709</v>
      </c>
      <c r="C313" s="45"/>
      <c r="D313" s="121"/>
      <c r="E313" s="45">
        <f>E314+E347</f>
        <v>13</v>
      </c>
      <c r="F313" s="45">
        <v>13</v>
      </c>
      <c r="G313" s="45">
        <v>1</v>
      </c>
      <c r="H313" s="92"/>
      <c r="I313" s="45"/>
      <c r="J313" s="4"/>
      <c r="L313" s="4" t="s">
        <v>707</v>
      </c>
      <c r="M313" s="4" t="s">
        <v>707</v>
      </c>
    </row>
    <row r="314" spans="1:13" x14ac:dyDescent="0.3">
      <c r="A314" s="20" t="s">
        <v>265</v>
      </c>
      <c r="B314" s="8" t="s">
        <v>719</v>
      </c>
      <c r="C314" s="53"/>
      <c r="D314" s="119"/>
      <c r="E314" s="54">
        <f>E315+E331</f>
        <v>6.5</v>
      </c>
      <c r="F314" s="53">
        <f>$F$313*G314</f>
        <v>6.5</v>
      </c>
      <c r="G314" s="53">
        <v>0.5</v>
      </c>
      <c r="H314" s="94"/>
      <c r="I314" s="53"/>
      <c r="J314" s="4"/>
      <c r="L314" s="4" t="s">
        <v>707</v>
      </c>
      <c r="M314" s="4" t="s">
        <v>707</v>
      </c>
    </row>
    <row r="315" spans="1:13" x14ac:dyDescent="0.3">
      <c r="A315" s="21" t="s">
        <v>453</v>
      </c>
      <c r="B315" s="7" t="s">
        <v>266</v>
      </c>
      <c r="C315" s="49">
        <f>COUNTA(A316:A330)</f>
        <v>15</v>
      </c>
      <c r="D315" s="123">
        <f>COUNTA(D316:D330)/C315</f>
        <v>1</v>
      </c>
      <c r="E315" s="50">
        <f>IF(D315*F315*$K$2&gt;F315,F315,D315*F315*$K$2)</f>
        <v>3.25</v>
      </c>
      <c r="F315" s="49">
        <f>$F$314*G315</f>
        <v>3.25</v>
      </c>
      <c r="G315" s="49">
        <v>0.5</v>
      </c>
      <c r="H315" s="95"/>
      <c r="I315" s="49"/>
      <c r="J315" s="4"/>
      <c r="L315" s="4" t="s">
        <v>707</v>
      </c>
      <c r="M315" s="4" t="s">
        <v>707</v>
      </c>
    </row>
    <row r="316" spans="1:13" ht="32.4" customHeight="1" x14ac:dyDescent="0.3">
      <c r="A316" s="22" t="s">
        <v>589</v>
      </c>
      <c r="B316" s="112" t="s">
        <v>267</v>
      </c>
      <c r="C316" s="52"/>
      <c r="D316" s="118" t="s">
        <v>622</v>
      </c>
      <c r="E316" s="52"/>
      <c r="F316" s="52"/>
      <c r="G316" s="52"/>
      <c r="H316" s="88"/>
      <c r="I316" s="52"/>
      <c r="J316" s="13" t="s">
        <v>124</v>
      </c>
      <c r="L316" s="4"/>
      <c r="M316" s="4"/>
    </row>
    <row r="317" spans="1:13" ht="23.4" x14ac:dyDescent="0.3">
      <c r="A317" s="22" t="s">
        <v>590</v>
      </c>
      <c r="B317" s="1" t="s">
        <v>268</v>
      </c>
      <c r="C317" s="52"/>
      <c r="D317" s="118" t="s">
        <v>622</v>
      </c>
      <c r="E317" s="52"/>
      <c r="F317" s="52"/>
      <c r="G317" s="52"/>
      <c r="H317" s="88"/>
      <c r="I317" s="52"/>
      <c r="J317" s="13" t="s">
        <v>154</v>
      </c>
      <c r="L317" s="4"/>
      <c r="M317" s="4"/>
    </row>
    <row r="318" spans="1:13" ht="28.8" x14ac:dyDescent="0.3">
      <c r="A318" s="22" t="s">
        <v>591</v>
      </c>
      <c r="B318" s="112" t="s">
        <v>269</v>
      </c>
      <c r="C318" s="55"/>
      <c r="D318" s="118" t="s">
        <v>622</v>
      </c>
      <c r="E318" s="55"/>
      <c r="F318" s="55"/>
      <c r="G318" s="55"/>
      <c r="H318" s="91"/>
      <c r="I318" s="55"/>
      <c r="J318" s="13" t="s">
        <v>124</v>
      </c>
      <c r="L318" s="4"/>
      <c r="M318" s="4"/>
    </row>
    <row r="319" spans="1:13" ht="43.2" x14ac:dyDescent="0.3">
      <c r="A319" s="22" t="s">
        <v>592</v>
      </c>
      <c r="B319" s="1" t="s">
        <v>270</v>
      </c>
      <c r="C319" s="52"/>
      <c r="D319" s="118" t="s">
        <v>622</v>
      </c>
      <c r="E319" s="52"/>
      <c r="F319" s="52"/>
      <c r="G319" s="52"/>
      <c r="H319" s="88"/>
      <c r="I319" s="52"/>
      <c r="J319" s="13" t="s">
        <v>154</v>
      </c>
      <c r="L319" s="4">
        <v>1</v>
      </c>
      <c r="M319" s="4">
        <v>1</v>
      </c>
    </row>
    <row r="320" spans="1:13" ht="28.8" x14ac:dyDescent="0.3">
      <c r="A320" s="22" t="s">
        <v>593</v>
      </c>
      <c r="B320" s="1" t="s">
        <v>271</v>
      </c>
      <c r="C320" s="52"/>
      <c r="D320" s="118" t="s">
        <v>622</v>
      </c>
      <c r="E320" s="52"/>
      <c r="F320" s="52"/>
      <c r="G320" s="52"/>
      <c r="H320" s="88"/>
      <c r="I320" s="52"/>
      <c r="J320" s="13" t="s">
        <v>154</v>
      </c>
      <c r="L320" s="4"/>
      <c r="M320" s="4"/>
    </row>
    <row r="321" spans="1:13" ht="23.4" x14ac:dyDescent="0.3">
      <c r="A321" s="22" t="s">
        <v>594</v>
      </c>
      <c r="B321" s="112" t="s">
        <v>272</v>
      </c>
      <c r="C321" s="52"/>
      <c r="D321" s="118" t="s">
        <v>622</v>
      </c>
      <c r="E321" s="52"/>
      <c r="F321" s="52"/>
      <c r="G321" s="52"/>
      <c r="H321" s="88"/>
      <c r="I321" s="52"/>
      <c r="J321" s="13" t="s">
        <v>124</v>
      </c>
      <c r="L321" s="4">
        <v>1</v>
      </c>
      <c r="M321" s="4"/>
    </row>
    <row r="322" spans="1:13" ht="28.2" customHeight="1" x14ac:dyDescent="0.3">
      <c r="A322" s="22" t="s">
        <v>595</v>
      </c>
      <c r="B322" s="112" t="s">
        <v>273</v>
      </c>
      <c r="C322" s="52"/>
      <c r="D322" s="118" t="s">
        <v>622</v>
      </c>
      <c r="E322" s="52"/>
      <c r="F322" s="52"/>
      <c r="G322" s="52"/>
      <c r="H322" s="88"/>
      <c r="I322" s="52"/>
      <c r="J322" s="13" t="s">
        <v>124</v>
      </c>
      <c r="L322" s="4">
        <v>1</v>
      </c>
      <c r="M322" s="4"/>
    </row>
    <row r="323" spans="1:13" ht="40.200000000000003" customHeight="1" x14ac:dyDescent="0.3">
      <c r="A323" s="22" t="s">
        <v>596</v>
      </c>
      <c r="B323" s="1" t="s">
        <v>274</v>
      </c>
      <c r="C323" s="52"/>
      <c r="D323" s="118" t="s">
        <v>622</v>
      </c>
      <c r="E323" s="52"/>
      <c r="F323" s="52"/>
      <c r="G323" s="52"/>
      <c r="H323" s="88"/>
      <c r="I323" s="52"/>
      <c r="J323" s="13" t="s">
        <v>154</v>
      </c>
      <c r="L323" s="4"/>
      <c r="M323" s="4"/>
    </row>
    <row r="324" spans="1:13" ht="23.4" x14ac:dyDescent="0.3">
      <c r="A324" s="22" t="s">
        <v>597</v>
      </c>
      <c r="B324" s="106" t="s">
        <v>720</v>
      </c>
      <c r="C324" s="52"/>
      <c r="D324" s="118" t="s">
        <v>622</v>
      </c>
      <c r="E324" s="52"/>
      <c r="F324" s="52"/>
      <c r="G324" s="52"/>
      <c r="H324" s="88"/>
      <c r="I324" s="52"/>
      <c r="J324" s="13" t="s">
        <v>153</v>
      </c>
      <c r="L324" s="4"/>
      <c r="M324" s="4"/>
    </row>
    <row r="325" spans="1:13" ht="28.8" x14ac:dyDescent="0.3">
      <c r="A325" s="22" t="s">
        <v>598</v>
      </c>
      <c r="B325" s="106" t="s">
        <v>275</v>
      </c>
      <c r="C325" s="52"/>
      <c r="D325" s="118" t="s">
        <v>622</v>
      </c>
      <c r="E325" s="52"/>
      <c r="F325" s="52"/>
      <c r="G325" s="52"/>
      <c r="H325" s="88"/>
      <c r="I325" s="52"/>
      <c r="J325" s="13" t="s">
        <v>153</v>
      </c>
      <c r="L325" s="4"/>
      <c r="M325" s="4">
        <v>1</v>
      </c>
    </row>
    <row r="326" spans="1:13" ht="28.8" x14ac:dyDescent="0.3">
      <c r="A326" s="22" t="s">
        <v>599</v>
      </c>
      <c r="B326" s="112" t="s">
        <v>276</v>
      </c>
      <c r="C326" s="52"/>
      <c r="D326" s="118" t="s">
        <v>622</v>
      </c>
      <c r="E326" s="52"/>
      <c r="F326" s="52"/>
      <c r="G326" s="52"/>
      <c r="H326" s="88"/>
      <c r="I326" s="52"/>
      <c r="J326" s="13" t="s">
        <v>124</v>
      </c>
      <c r="L326" s="4">
        <v>1</v>
      </c>
      <c r="M326" s="4">
        <v>1</v>
      </c>
    </row>
    <row r="327" spans="1:13" ht="28.8" x14ac:dyDescent="0.3">
      <c r="A327" s="22" t="s">
        <v>600</v>
      </c>
      <c r="B327" s="1" t="s">
        <v>277</v>
      </c>
      <c r="C327" s="52"/>
      <c r="D327" s="118" t="s">
        <v>622</v>
      </c>
      <c r="E327" s="52"/>
      <c r="F327" s="52"/>
      <c r="G327" s="52"/>
      <c r="H327" s="88"/>
      <c r="I327" s="52"/>
      <c r="J327" s="13" t="s">
        <v>154</v>
      </c>
      <c r="L327" s="4">
        <v>1</v>
      </c>
      <c r="M327" s="4"/>
    </row>
    <row r="328" spans="1:13" ht="23.4" x14ac:dyDescent="0.3">
      <c r="A328" s="22" t="s">
        <v>601</v>
      </c>
      <c r="B328" s="1" t="s">
        <v>278</v>
      </c>
      <c r="C328" s="52"/>
      <c r="D328" s="118" t="s">
        <v>622</v>
      </c>
      <c r="E328" s="52"/>
      <c r="F328" s="52"/>
      <c r="G328" s="52"/>
      <c r="H328" s="88"/>
      <c r="I328" s="52"/>
      <c r="J328" s="13" t="s">
        <v>154</v>
      </c>
      <c r="L328" s="4"/>
      <c r="M328" s="4"/>
    </row>
    <row r="329" spans="1:13" ht="23.4" x14ac:dyDescent="0.3">
      <c r="A329" s="22" t="s">
        <v>602</v>
      </c>
      <c r="B329" s="1" t="s">
        <v>279</v>
      </c>
      <c r="C329" s="52"/>
      <c r="D329" s="118" t="s">
        <v>622</v>
      </c>
      <c r="E329" s="52"/>
      <c r="F329" s="52"/>
      <c r="G329" s="52"/>
      <c r="H329" s="88"/>
      <c r="I329" s="52"/>
      <c r="J329" s="13" t="s">
        <v>154</v>
      </c>
      <c r="L329" s="4">
        <v>1</v>
      </c>
      <c r="M329" s="4"/>
    </row>
    <row r="330" spans="1:13" ht="23.4" x14ac:dyDescent="0.3">
      <c r="A330" s="22" t="s">
        <v>603</v>
      </c>
      <c r="B330" s="108" t="s">
        <v>280</v>
      </c>
      <c r="C330" s="51"/>
      <c r="D330" s="118" t="s">
        <v>622</v>
      </c>
      <c r="E330" s="51"/>
      <c r="F330" s="51"/>
      <c r="G330" s="51"/>
      <c r="H330" s="90" t="s">
        <v>281</v>
      </c>
      <c r="I330" s="51"/>
      <c r="J330" s="14" t="s">
        <v>153</v>
      </c>
      <c r="L330" s="4"/>
      <c r="M330" s="4"/>
    </row>
    <row r="331" spans="1:13" ht="26.4" customHeight="1" x14ac:dyDescent="0.3">
      <c r="A331" s="21" t="s">
        <v>454</v>
      </c>
      <c r="B331" s="7" t="s">
        <v>282</v>
      </c>
      <c r="C331" s="49">
        <f>COUNTA(A332:A346)</f>
        <v>15</v>
      </c>
      <c r="D331" s="123">
        <f>COUNTA(D332:D346)/C331</f>
        <v>1</v>
      </c>
      <c r="E331" s="50">
        <f>IF(D331*F331*$K$2&gt;F331,F331,D331*F331*$K$2)</f>
        <v>3.25</v>
      </c>
      <c r="F331" s="49">
        <f>$F$314*G331</f>
        <v>3.25</v>
      </c>
      <c r="G331" s="49">
        <v>0.5</v>
      </c>
      <c r="H331" s="95"/>
      <c r="I331" s="49"/>
      <c r="J331" s="4"/>
      <c r="L331" s="4" t="s">
        <v>707</v>
      </c>
      <c r="M331" s="4" t="s">
        <v>707</v>
      </c>
    </row>
    <row r="332" spans="1:13" ht="23.4" x14ac:dyDescent="0.3">
      <c r="A332" s="22" t="s">
        <v>604</v>
      </c>
      <c r="B332" s="13" t="s">
        <v>283</v>
      </c>
      <c r="C332" s="55"/>
      <c r="D332" s="118" t="s">
        <v>622</v>
      </c>
      <c r="E332" s="55"/>
      <c r="F332" s="55"/>
      <c r="G332" s="55"/>
      <c r="H332" s="91"/>
      <c r="I332" s="55"/>
      <c r="J332" s="13" t="s">
        <v>154</v>
      </c>
      <c r="L332" s="4">
        <v>1</v>
      </c>
      <c r="M332" s="4"/>
    </row>
    <row r="333" spans="1:13" ht="28.8" x14ac:dyDescent="0.3">
      <c r="A333" s="22" t="s">
        <v>605</v>
      </c>
      <c r="B333" s="1" t="s">
        <v>284</v>
      </c>
      <c r="C333" s="52"/>
      <c r="D333" s="118" t="s">
        <v>622</v>
      </c>
      <c r="E333" s="52"/>
      <c r="F333" s="52"/>
      <c r="G333" s="52"/>
      <c r="H333" s="88"/>
      <c r="I333" s="52"/>
      <c r="J333" s="13" t="s">
        <v>154</v>
      </c>
      <c r="L333" s="4">
        <v>1</v>
      </c>
      <c r="M333" s="4"/>
    </row>
    <row r="334" spans="1:13" ht="28.8" x14ac:dyDescent="0.3">
      <c r="A334" s="22" t="s">
        <v>606</v>
      </c>
      <c r="B334" s="1" t="s">
        <v>285</v>
      </c>
      <c r="C334" s="52"/>
      <c r="D334" s="118" t="s">
        <v>622</v>
      </c>
      <c r="E334" s="52"/>
      <c r="F334" s="52"/>
      <c r="G334" s="52"/>
      <c r="H334" s="88"/>
      <c r="I334" s="52"/>
      <c r="J334" s="13" t="s">
        <v>154</v>
      </c>
      <c r="L334" s="4">
        <v>1</v>
      </c>
      <c r="M334" s="4"/>
    </row>
    <row r="335" spans="1:13" ht="28.8" x14ac:dyDescent="0.3">
      <c r="A335" s="22" t="s">
        <v>607</v>
      </c>
      <c r="B335" s="1" t="s">
        <v>287</v>
      </c>
      <c r="C335" s="52"/>
      <c r="D335" s="118" t="s">
        <v>622</v>
      </c>
      <c r="E335" s="52"/>
      <c r="F335" s="52"/>
      <c r="G335" s="52"/>
      <c r="H335" s="88"/>
      <c r="I335" s="52"/>
      <c r="J335" s="13" t="s">
        <v>154</v>
      </c>
      <c r="L335" s="4">
        <v>1</v>
      </c>
      <c r="M335" s="4"/>
    </row>
    <row r="336" spans="1:13" ht="23.4" x14ac:dyDescent="0.3">
      <c r="A336" s="22" t="s">
        <v>608</v>
      </c>
      <c r="B336" s="1" t="s">
        <v>289</v>
      </c>
      <c r="C336" s="52"/>
      <c r="D336" s="118" t="s">
        <v>622</v>
      </c>
      <c r="E336" s="52"/>
      <c r="F336" s="52"/>
      <c r="G336" s="52"/>
      <c r="H336" s="88"/>
      <c r="I336" s="52"/>
      <c r="J336" s="13" t="s">
        <v>154</v>
      </c>
      <c r="L336" s="4">
        <v>1</v>
      </c>
      <c r="M336" s="4"/>
    </row>
    <row r="337" spans="1:13" ht="23.4" x14ac:dyDescent="0.3">
      <c r="A337" s="22" t="s">
        <v>286</v>
      </c>
      <c r="B337" s="1" t="s">
        <v>291</v>
      </c>
      <c r="C337" s="52"/>
      <c r="D337" s="118" t="s">
        <v>622</v>
      </c>
      <c r="E337" s="52"/>
      <c r="F337" s="52"/>
      <c r="G337" s="52"/>
      <c r="H337" s="88"/>
      <c r="I337" s="52"/>
      <c r="J337" s="13" t="s">
        <v>154</v>
      </c>
      <c r="L337" s="4">
        <v>1</v>
      </c>
      <c r="M337" s="4"/>
    </row>
    <row r="338" spans="1:13" ht="57.6" x14ac:dyDescent="0.3">
      <c r="A338" s="22" t="s">
        <v>288</v>
      </c>
      <c r="B338" s="1" t="s">
        <v>293</v>
      </c>
      <c r="C338" s="52"/>
      <c r="D338" s="118" t="s">
        <v>622</v>
      </c>
      <c r="E338" s="52"/>
      <c r="F338" s="52"/>
      <c r="G338" s="52"/>
      <c r="H338" s="88" t="s">
        <v>677</v>
      </c>
      <c r="I338" s="52"/>
      <c r="J338" s="13" t="s">
        <v>154</v>
      </c>
      <c r="L338" s="4">
        <v>1</v>
      </c>
      <c r="M338" s="4"/>
    </row>
    <row r="339" spans="1:13" ht="28.8" x14ac:dyDescent="0.3">
      <c r="A339" s="22" t="s">
        <v>290</v>
      </c>
      <c r="B339" s="106" t="s">
        <v>295</v>
      </c>
      <c r="C339" s="52"/>
      <c r="D339" s="118" t="s">
        <v>622</v>
      </c>
      <c r="E339" s="52"/>
      <c r="F339" s="52"/>
      <c r="G339" s="52"/>
      <c r="H339" s="88"/>
      <c r="I339" s="52"/>
      <c r="J339" s="13" t="s">
        <v>153</v>
      </c>
      <c r="L339" s="4">
        <v>1</v>
      </c>
      <c r="M339" s="4"/>
    </row>
    <row r="340" spans="1:13" ht="28.8" x14ac:dyDescent="0.3">
      <c r="A340" s="22" t="s">
        <v>292</v>
      </c>
      <c r="B340" s="112" t="s">
        <v>297</v>
      </c>
      <c r="C340" s="52"/>
      <c r="D340" s="118" t="s">
        <v>622</v>
      </c>
      <c r="E340" s="52"/>
      <c r="F340" s="52"/>
      <c r="G340" s="52"/>
      <c r="H340" s="88"/>
      <c r="I340" s="52"/>
      <c r="J340" s="13" t="s">
        <v>124</v>
      </c>
      <c r="L340" s="4">
        <v>1</v>
      </c>
      <c r="M340" s="4"/>
    </row>
    <row r="341" spans="1:13" ht="23.4" x14ac:dyDescent="0.3">
      <c r="A341" s="22" t="s">
        <v>294</v>
      </c>
      <c r="B341" s="1" t="s">
        <v>299</v>
      </c>
      <c r="C341" s="52"/>
      <c r="D341" s="118" t="s">
        <v>622</v>
      </c>
      <c r="E341" s="52"/>
      <c r="F341" s="52"/>
      <c r="G341" s="52"/>
      <c r="H341" s="88"/>
      <c r="I341" s="52"/>
      <c r="J341" s="13" t="s">
        <v>154</v>
      </c>
      <c r="L341" s="4">
        <v>1</v>
      </c>
      <c r="M341" s="4"/>
    </row>
    <row r="342" spans="1:13" ht="23.4" x14ac:dyDescent="0.3">
      <c r="A342" s="22" t="s">
        <v>296</v>
      </c>
      <c r="B342" s="1" t="s">
        <v>301</v>
      </c>
      <c r="C342" s="52"/>
      <c r="D342" s="118" t="s">
        <v>622</v>
      </c>
      <c r="E342" s="52"/>
      <c r="F342" s="52"/>
      <c r="G342" s="52"/>
      <c r="H342" s="88"/>
      <c r="I342" s="52"/>
      <c r="J342" s="13" t="s">
        <v>154</v>
      </c>
      <c r="L342" s="4">
        <v>1</v>
      </c>
      <c r="M342" s="4"/>
    </row>
    <row r="343" spans="1:13" ht="23.4" x14ac:dyDescent="0.3">
      <c r="A343" s="22" t="s">
        <v>298</v>
      </c>
      <c r="B343" s="1" t="s">
        <v>303</v>
      </c>
      <c r="C343" s="52"/>
      <c r="D343" s="118" t="s">
        <v>622</v>
      </c>
      <c r="E343" s="52"/>
      <c r="F343" s="52"/>
      <c r="G343" s="52"/>
      <c r="H343" s="88"/>
      <c r="I343" s="52"/>
      <c r="J343" s="13" t="s">
        <v>154</v>
      </c>
      <c r="L343" s="4">
        <v>1</v>
      </c>
      <c r="M343" s="4"/>
    </row>
    <row r="344" spans="1:13" ht="23.4" x14ac:dyDescent="0.3">
      <c r="A344" s="22" t="s">
        <v>300</v>
      </c>
      <c r="B344" s="1" t="s">
        <v>305</v>
      </c>
      <c r="C344" s="52"/>
      <c r="D344" s="118" t="s">
        <v>622</v>
      </c>
      <c r="E344" s="52"/>
      <c r="F344" s="52"/>
      <c r="G344" s="52"/>
      <c r="H344" s="88"/>
      <c r="I344" s="52"/>
      <c r="J344" s="13" t="s">
        <v>154</v>
      </c>
      <c r="L344" s="4">
        <v>1</v>
      </c>
      <c r="M344" s="4"/>
    </row>
    <row r="345" spans="1:13" ht="23.4" x14ac:dyDescent="0.3">
      <c r="A345" s="22" t="s">
        <v>302</v>
      </c>
      <c r="B345" s="106" t="s">
        <v>306</v>
      </c>
      <c r="C345" s="52"/>
      <c r="D345" s="118" t="s">
        <v>622</v>
      </c>
      <c r="E345" s="52"/>
      <c r="F345" s="52"/>
      <c r="G345" s="52"/>
      <c r="H345" s="88"/>
      <c r="I345" s="52"/>
      <c r="J345" s="13" t="s">
        <v>153</v>
      </c>
      <c r="L345" s="4">
        <v>1</v>
      </c>
      <c r="M345" s="4"/>
    </row>
    <row r="346" spans="1:13" ht="23.4" x14ac:dyDescent="0.3">
      <c r="A346" s="22" t="s">
        <v>304</v>
      </c>
      <c r="B346" s="106" t="s">
        <v>721</v>
      </c>
      <c r="C346" s="52"/>
      <c r="D346" s="118" t="s">
        <v>622</v>
      </c>
      <c r="E346" s="52"/>
      <c r="F346" s="52"/>
      <c r="G346" s="52"/>
      <c r="H346" s="88"/>
      <c r="I346" s="52"/>
      <c r="J346" s="13" t="s">
        <v>153</v>
      </c>
      <c r="L346" s="4">
        <v>1</v>
      </c>
      <c r="M346" s="4"/>
    </row>
    <row r="347" spans="1:13" x14ac:dyDescent="0.3">
      <c r="A347" s="8" t="s">
        <v>609</v>
      </c>
      <c r="B347" s="8" t="s">
        <v>307</v>
      </c>
      <c r="C347" s="53"/>
      <c r="D347" s="119"/>
      <c r="E347" s="54">
        <f>E348</f>
        <v>6.5</v>
      </c>
      <c r="F347" s="53">
        <f>$F$313*G347</f>
        <v>6.5</v>
      </c>
      <c r="G347" s="53">
        <v>0.5</v>
      </c>
      <c r="H347" s="94"/>
      <c r="I347" s="53"/>
      <c r="J347" s="4"/>
      <c r="L347" s="4" t="s">
        <v>707</v>
      </c>
      <c r="M347" s="4" t="s">
        <v>707</v>
      </c>
    </row>
    <row r="348" spans="1:13" x14ac:dyDescent="0.3">
      <c r="A348" s="7" t="s">
        <v>610</v>
      </c>
      <c r="B348" s="7" t="s">
        <v>308</v>
      </c>
      <c r="C348" s="49">
        <f>COUNTA(A349:A359)</f>
        <v>11</v>
      </c>
      <c r="D348" s="123">
        <f>COUNTA(D349:D359)/C348</f>
        <v>1</v>
      </c>
      <c r="E348" s="50">
        <f>IF(D348*F348*$K$2&gt;F348,F348,D348*F348*$K$2)</f>
        <v>6.5</v>
      </c>
      <c r="F348" s="49">
        <f>F347*G348</f>
        <v>6.5</v>
      </c>
      <c r="G348" s="49">
        <v>1</v>
      </c>
      <c r="H348" s="95"/>
      <c r="I348" s="49"/>
      <c r="J348" s="4"/>
      <c r="L348" s="4" t="s">
        <v>707</v>
      </c>
      <c r="M348" s="4" t="s">
        <v>707</v>
      </c>
    </row>
    <row r="349" spans="1:13" ht="23.4" x14ac:dyDescent="0.3">
      <c r="A349" s="22" t="s">
        <v>611</v>
      </c>
      <c r="B349" s="112" t="s">
        <v>309</v>
      </c>
      <c r="C349" s="52"/>
      <c r="D349" s="118" t="s">
        <v>622</v>
      </c>
      <c r="E349" s="52"/>
      <c r="F349" s="52"/>
      <c r="G349" s="52"/>
      <c r="H349" s="88"/>
      <c r="I349" s="52"/>
      <c r="J349" s="13" t="s">
        <v>124</v>
      </c>
      <c r="L349" s="4"/>
      <c r="M349" s="4"/>
    </row>
    <row r="350" spans="1:13" ht="28.8" x14ac:dyDescent="0.3">
      <c r="A350" s="22" t="s">
        <v>612</v>
      </c>
      <c r="B350" s="112" t="s">
        <v>310</v>
      </c>
      <c r="C350" s="52"/>
      <c r="D350" s="118" t="s">
        <v>622</v>
      </c>
      <c r="E350" s="52"/>
      <c r="F350" s="52"/>
      <c r="G350" s="52"/>
      <c r="H350" s="88"/>
      <c r="I350" s="52"/>
      <c r="J350" s="13" t="s">
        <v>124</v>
      </c>
      <c r="L350" s="4"/>
      <c r="M350" s="4"/>
    </row>
    <row r="351" spans="1:13" ht="28.8" x14ac:dyDescent="0.3">
      <c r="A351" s="22" t="s">
        <v>613</v>
      </c>
      <c r="B351" s="112" t="s">
        <v>311</v>
      </c>
      <c r="C351" s="52"/>
      <c r="D351" s="118" t="s">
        <v>622</v>
      </c>
      <c r="E351" s="52"/>
      <c r="F351" s="52"/>
      <c r="G351" s="52"/>
      <c r="H351" s="88"/>
      <c r="I351" s="52"/>
      <c r="J351" s="13" t="s">
        <v>124</v>
      </c>
      <c r="L351" s="4"/>
      <c r="M351" s="4"/>
    </row>
    <row r="352" spans="1:13" ht="79.2" customHeight="1" x14ac:dyDescent="0.3">
      <c r="A352" s="22" t="s">
        <v>614</v>
      </c>
      <c r="B352" s="112" t="s">
        <v>706</v>
      </c>
      <c r="C352" s="52"/>
      <c r="D352" s="118" t="s">
        <v>622</v>
      </c>
      <c r="E352" s="52"/>
      <c r="F352" s="52"/>
      <c r="G352" s="52"/>
      <c r="H352" s="88"/>
      <c r="I352" s="52"/>
      <c r="J352" s="13" t="s">
        <v>124</v>
      </c>
      <c r="L352" s="4">
        <v>1</v>
      </c>
      <c r="M352" s="4"/>
    </row>
    <row r="353" spans="1:13" ht="28.8" x14ac:dyDescent="0.3">
      <c r="A353" s="22" t="s">
        <v>615</v>
      </c>
      <c r="B353" s="1" t="s">
        <v>312</v>
      </c>
      <c r="C353" s="52"/>
      <c r="D353" s="118" t="s">
        <v>622</v>
      </c>
      <c r="E353" s="52"/>
      <c r="F353" s="52"/>
      <c r="G353" s="52"/>
      <c r="H353" s="88"/>
      <c r="I353" s="52"/>
      <c r="J353" s="13" t="s">
        <v>154</v>
      </c>
      <c r="L353" s="4">
        <v>1</v>
      </c>
      <c r="M353" s="4"/>
    </row>
    <row r="354" spans="1:13" ht="23.4" x14ac:dyDescent="0.3">
      <c r="A354" s="22" t="s">
        <v>616</v>
      </c>
      <c r="B354" s="1" t="s">
        <v>313</v>
      </c>
      <c r="C354" s="52"/>
      <c r="D354" s="118" t="s">
        <v>622</v>
      </c>
      <c r="E354" s="52"/>
      <c r="F354" s="52"/>
      <c r="G354" s="52"/>
      <c r="H354" s="88"/>
      <c r="I354" s="52"/>
      <c r="J354" s="13" t="s">
        <v>154</v>
      </c>
      <c r="L354" s="4"/>
      <c r="M354" s="4"/>
    </row>
    <row r="355" spans="1:13" ht="28.8" x14ac:dyDescent="0.3">
      <c r="A355" s="22" t="s">
        <v>617</v>
      </c>
      <c r="B355" s="112" t="s">
        <v>314</v>
      </c>
      <c r="C355" s="52"/>
      <c r="D355" s="118" t="s">
        <v>622</v>
      </c>
      <c r="E355" s="52"/>
      <c r="F355" s="52"/>
      <c r="G355" s="52"/>
      <c r="H355" s="88"/>
      <c r="I355" s="52"/>
      <c r="J355" s="13" t="s">
        <v>124</v>
      </c>
      <c r="L355" s="4"/>
      <c r="M355" s="4"/>
    </row>
    <row r="356" spans="1:13" ht="23.4" x14ac:dyDescent="0.3">
      <c r="A356" s="22" t="s">
        <v>618</v>
      </c>
      <c r="B356" s="1" t="s">
        <v>315</v>
      </c>
      <c r="C356" s="52"/>
      <c r="D356" s="118" t="s">
        <v>622</v>
      </c>
      <c r="E356" s="52"/>
      <c r="F356" s="52"/>
      <c r="G356" s="52"/>
      <c r="H356" s="88"/>
      <c r="I356" s="52"/>
      <c r="J356" s="13" t="s">
        <v>154</v>
      </c>
      <c r="L356" s="4"/>
      <c r="M356" s="4"/>
    </row>
    <row r="357" spans="1:13" ht="23.4" x14ac:dyDescent="0.3">
      <c r="A357" s="22" t="s">
        <v>619</v>
      </c>
      <c r="B357" s="1" t="s">
        <v>316</v>
      </c>
      <c r="C357" s="52"/>
      <c r="D357" s="118" t="s">
        <v>622</v>
      </c>
      <c r="E357" s="52"/>
      <c r="F357" s="52"/>
      <c r="G357" s="52"/>
      <c r="H357" s="88"/>
      <c r="I357" s="52"/>
      <c r="J357" s="13" t="s">
        <v>154</v>
      </c>
      <c r="L357" s="4"/>
      <c r="M357" s="4"/>
    </row>
    <row r="358" spans="1:13" ht="28.8" x14ac:dyDescent="0.3">
      <c r="A358" s="22" t="s">
        <v>620</v>
      </c>
      <c r="B358" s="27" t="s">
        <v>317</v>
      </c>
      <c r="C358" s="64"/>
      <c r="D358" s="118" t="s">
        <v>622</v>
      </c>
      <c r="E358" s="64"/>
      <c r="F358" s="64"/>
      <c r="G358" s="64"/>
      <c r="H358" s="89"/>
      <c r="I358" s="64"/>
      <c r="J358" s="4" t="s">
        <v>124</v>
      </c>
      <c r="L358" s="4">
        <v>1</v>
      </c>
      <c r="M358" s="4"/>
    </row>
    <row r="359" spans="1:13" ht="23.4" x14ac:dyDescent="0.3">
      <c r="A359" s="22" t="s">
        <v>621</v>
      </c>
      <c r="B359" s="110" t="s">
        <v>318</v>
      </c>
      <c r="C359" s="65"/>
      <c r="D359" s="118" t="s">
        <v>622</v>
      </c>
      <c r="E359" s="65"/>
      <c r="F359" s="65"/>
      <c r="G359" s="65"/>
      <c r="H359" s="88"/>
      <c r="I359" s="52"/>
      <c r="J359" s="13" t="s">
        <v>153</v>
      </c>
      <c r="L359" s="4"/>
      <c r="M359" s="4"/>
    </row>
    <row r="360" spans="1:13" x14ac:dyDescent="0.3">
      <c r="A360" s="17"/>
      <c r="B360" s="15"/>
      <c r="C360" s="42"/>
      <c r="D360" s="42"/>
      <c r="E360" s="42"/>
      <c r="F360" s="42"/>
      <c r="G360" s="42"/>
      <c r="H360" s="18"/>
      <c r="I360" s="16"/>
      <c r="J360" s="15"/>
    </row>
    <row r="361" spans="1:13" x14ac:dyDescent="0.3">
      <c r="A361" s="15"/>
      <c r="B361" s="15"/>
      <c r="C361" s="42"/>
      <c r="D361" s="42"/>
      <c r="E361" s="42"/>
      <c r="F361" s="42"/>
      <c r="G361" s="42"/>
      <c r="H361" s="18"/>
      <c r="I361" s="16"/>
      <c r="J361" s="15"/>
    </row>
    <row r="362" spans="1:13" x14ac:dyDescent="0.3">
      <c r="A362" s="15"/>
      <c r="B362" s="15"/>
      <c r="C362" s="42"/>
      <c r="D362" s="42"/>
      <c r="E362" s="42"/>
      <c r="F362" s="42"/>
      <c r="G362" s="42"/>
      <c r="H362" s="18"/>
      <c r="I362" s="16"/>
      <c r="J362" s="15"/>
    </row>
    <row r="363" spans="1:13" x14ac:dyDescent="0.3">
      <c r="A363" s="15"/>
      <c r="B363" s="15"/>
      <c r="C363" s="42"/>
      <c r="D363" s="42"/>
      <c r="E363" s="42"/>
      <c r="F363" s="42"/>
      <c r="G363" s="42"/>
      <c r="H363" s="18"/>
      <c r="I363" s="16"/>
      <c r="J363" s="15"/>
    </row>
    <row r="364" spans="1:13" x14ac:dyDescent="0.3">
      <c r="A364" s="15"/>
      <c r="B364" s="15"/>
      <c r="C364" s="42"/>
      <c r="D364" s="42"/>
      <c r="E364" s="42"/>
      <c r="F364" s="42"/>
      <c r="G364" s="42"/>
      <c r="H364" s="18"/>
      <c r="I364" s="16"/>
      <c r="J364" s="15"/>
    </row>
    <row r="366" spans="1:13" ht="7.2" customHeight="1" x14ac:dyDescent="0.3">
      <c r="B366" s="15"/>
    </row>
  </sheetData>
  <sheetProtection algorithmName="SHA-512" hashValue="dkIANKEB83QbRBEYhPJqI+mugr0CCQE8bolvcIZK4OcvgZ6GkyjjSp+yL7mjF4L9Fkil24QTM8ObNNdvDsXqiw==" saltValue="ZfINIQfy8Od24dM2fZB4ww==" spinCount="100000" sheet="1" objects="1" scenarios="1" selectLockedCell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Référentiel BD2M_Tertiaire_Neuf</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Référentiel V3.3</dc:title>
  <dc:subject>Référentiel V3.3</dc:subject>
  <dc:creator>Arociel</dc:creator>
  <cp:keywords/>
  <dc:description/>
  <cp:lastModifiedBy>Utilisateur</cp:lastModifiedBy>
  <cp:lastPrinted>2018-12-11T11:31:29Z</cp:lastPrinted>
  <dcterms:created xsi:type="dcterms:W3CDTF">2018-12-11T07:56:47Z</dcterms:created>
  <dcterms:modified xsi:type="dcterms:W3CDTF">2019-06-12T09:43:21Z</dcterms:modified>
  <cp:category/>
</cp:coreProperties>
</file>